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verest/Library/Mobile Documents/com~apple~CloudDocs/temp/"/>
    </mc:Choice>
  </mc:AlternateContent>
  <xr:revisionPtr revIDLastSave="0" documentId="13_ncr:1_{5CE1F698-4D3B-E64A-A27D-7E5A0B3DCFA1}" xr6:coauthVersionLast="47" xr6:coauthVersionMax="47" xr10:uidLastSave="{00000000-0000-0000-0000-000000000000}"/>
  <bookViews>
    <workbookView xWindow="0" yWindow="500" windowWidth="33400" windowHeight="2830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0" i="1" l="1"/>
  <c r="D181" i="1"/>
  <c r="C10" i="1"/>
  <c r="K3" i="1"/>
  <c r="D3" i="1"/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<sst xmlns="http://schemas.openxmlformats.org/spreadsheetml/2006/main" count="465" uniqueCount="143">
  <si>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</si>
  <si>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</si>
  <si>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</si>
  <si>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</si>
  <si>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</si>
  <si>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</si>
  <si>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</si>
  <si>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</si>
  <si>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</si>
  <si>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</si>
  <si>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</si>
  <si>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</si>
  <si>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</si>
  <si>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</si>
  <si>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</si>
  <si>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</si>
  <si>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</si>
  <si>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</si>
  <si>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</si>
  <si>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</si>
  <si>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</si>
  <si>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</si>
  <si>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</si>
  <si>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</si>
  <si>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</si>
  <si>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</si>
  <si>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</si>
  <si>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</si>
  <si>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</si>
  <si>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</si>
  <si>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</si>
  <si>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</si>
  <si>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</si>
  <si>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</si>
  <si>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</si>
  <si>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</si>
  <si>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</si>
  <si>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</si>
  <si>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</si>
  <si>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</si>
  <si>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</si>
  <si>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</si>
  <si>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</si>
  <si>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</si>
  <si>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</si>
  <si>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</si>
  <si>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</si>
  <si>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</si>
  <si>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</si>
  <si>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</si>
  <si>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</si>
  <si>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</si>
  <si>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</si>
  <si>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</si>
  <si>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</si>
  <si>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</si>
  <si>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</si>
  <si>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</si>
  <si>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</si>
  <si>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</si>
  <si>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</si>
  <si>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</si>
  <si>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</si>
  <si>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</si>
  <si>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</si>
  <si>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</si>
  <si>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</si>
  <si>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</si>
  <si>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</si>
  <si>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</si>
  <si>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</si>
  <si>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</si>
  <si>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</si>
  <si>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</si>
  <si>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</si>
  <si>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</si>
  <si>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</si>
  <si>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</si>
  <si>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</si>
  <si>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</si>
  <si>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</si>
  <si>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</si>
  <si>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</si>
  <si>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</si>
  <si>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</si>
  <si>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</si>
  <si>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</si>
  <si>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</si>
  <si>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</si>
  <si>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</si>
  <si>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</si>
  <si>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</si>
  <si>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</si>
  <si>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</si>
  <si>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</si>
  <si>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</si>
  <si>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</si>
  <si>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</si>
  <si>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</si>
  <si>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</si>
  <si>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</si>
  <si>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</si>
  <si>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</si>
  <si>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</si>
  <si>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</si>
  <si>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</si>
  <si>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</si>
  <si>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</si>
  <si>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</si>
  <si>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</si>
  <si>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</si>
  <si>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</si>
  <si>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</si>
  <si>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</si>
  <si>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</si>
  <si>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</si>
  <si>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</si>
  <si>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</si>
  <si>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</si>
  <si>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</si>
  <si>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</si>
  <si>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</si>
  <si>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</si>
  <si>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</si>
  <si>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</si>
  <si>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</si>
  <si>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</si>
  <si>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</si>
  <si>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</si>
  <si>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</si>
  <si>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</si>
  <si>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</si>
  <si>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</si>
  <si>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</si>
  <si>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</si>
  <si>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</si>
  <si>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</si>
  <si>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</si>
  <si>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</si>
  <si>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</si>
  <si>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</si>
  <si>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FY2023-2024 UNIFORM BUDGET SUMMARY</t>
  </si>
  <si>
    <t>Weld County School District RE-5J
District Code: 3110
Adopted Budget
Adopted: June 21, 2023
Budgeted Pupil Count: 3,822.5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</si>
</sst>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="125" zoomScaleNormal="125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E16" sqref="E16"/>
    </sheetView>
  </sheetViews>
  <sheetFormatPr baseColWidth="10" defaultColWidth="9.25" defaultRowHeight="13"/>
  <cols>
    <col min="1" max="1" width="47.75" style="8" customWidth="1"/>
    <col min="2" max="2" width="14" style="1" bestFit="1" customWidth="1"/>
    <col min="3" max="5" width="18.75" style="2" customWidth="1"/>
    <col min="6" max="6" width="18.75" style="2" hidden="1" customWidth="1"/>
    <col min="7" max="8" width="18.75" style="2" customWidth="1"/>
    <col min="9" max="10" width="18.75" style="2" hidden="1" customWidth="1"/>
    <col min="11" max="11" width="18.75" style="2" customWidth="1"/>
    <col min="12" max="13" width="18.75" style="2" hidden="1" customWidth="1"/>
    <col min="14" max="15" width="18.75" style="2" customWidth="1"/>
    <col min="16" max="16" width="18.75" style="2" hidden="1" customWidth="1"/>
    <col min="17" max="17" width="18.75" style="2" customWidth="1"/>
    <col min="18" max="18" width="18.75" style="2" hidden="1" customWidth="1"/>
    <col min="19" max="19" width="18.75" style="2" customWidth="1"/>
    <col min="20" max="20" width="18.75" style="2" hidden="1" customWidth="1"/>
    <col min="21" max="21" width="18.75" style="2" customWidth="1"/>
    <col min="22" max="29" width="18.75" style="2" hidden="1" customWidth="1"/>
    <col min="30" max="30" width="18.75" style="2" customWidth="1"/>
    <col min="31" max="16384" width="9.25" style="3"/>
  </cols>
  <sheetData>
    <row r="1" spans="1:30" ht="29" thickBot="1">
      <c r="A1" s="8" t="s">
        <v>141</v>
      </c>
    </row>
    <row r="2" spans="1:30" s="4" customFormat="1" ht="113" thickBot="1">
      <c r="A2" s="38" t="s">
        <v>142</v>
      </c>
      <c r="B2" s="29" t="s">
        <v>57</v>
      </c>
      <c r="C2" s="30" t="s">
        <v>114</v>
      </c>
      <c r="D2" s="28" t="s">
        <v>115</v>
      </c>
      <c r="E2" s="28" t="s">
        <v>116</v>
      </c>
      <c r="F2" s="28" t="s">
        <v>117</v>
      </c>
      <c r="G2" s="28" t="s">
        <v>118</v>
      </c>
      <c r="H2" s="28" t="s">
        <v>119</v>
      </c>
      <c r="I2" s="28" t="s">
        <v>120</v>
      </c>
      <c r="J2" s="28" t="s">
        <v>111</v>
      </c>
      <c r="K2" s="28" t="s">
        <v>121</v>
      </c>
      <c r="L2" s="28" t="s">
        <v>0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28" t="s">
        <v>129</v>
      </c>
      <c r="U2" s="28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28" t="s">
        <v>137</v>
      </c>
      <c r="AC2" s="28" t="s">
        <v>138</v>
      </c>
      <c r="AD2" s="31" t="s">
        <v>1</v>
      </c>
    </row>
    <row r="3" spans="1:30" s="4" customFormat="1" ht="28">
      <c r="A3" s="10" t="s">
        <v>102</v>
      </c>
      <c r="B3" s="5"/>
      <c r="C3" s="15">
        <v>6879180</v>
      </c>
      <c r="D3" s="16">
        <f>2295898+59947</f>
        <v>2355845</v>
      </c>
      <c r="E3" s="16">
        <v>183220</v>
      </c>
      <c r="F3" s="16">
        <v>0</v>
      </c>
      <c r="G3" s="16">
        <v>819787</v>
      </c>
      <c r="H3" s="16">
        <v>0</v>
      </c>
      <c r="I3" s="16">
        <v>0</v>
      </c>
      <c r="J3" s="16">
        <v>0</v>
      </c>
      <c r="K3" s="16">
        <f>516617+25650</f>
        <v>542267</v>
      </c>
      <c r="L3" s="16">
        <v>0</v>
      </c>
      <c r="M3" s="16">
        <v>0</v>
      </c>
      <c r="N3" s="16">
        <v>557126</v>
      </c>
      <c r="O3" s="16">
        <v>16925804</v>
      </c>
      <c r="P3" s="16">
        <v>0</v>
      </c>
      <c r="Q3" s="16">
        <v>28791984</v>
      </c>
      <c r="R3" s="16">
        <v>0</v>
      </c>
      <c r="S3" s="16">
        <v>2179551</v>
      </c>
      <c r="T3" s="16">
        <v>0</v>
      </c>
      <c r="U3" s="16">
        <v>-700009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58534755</v>
      </c>
    </row>
    <row r="4" spans="1:30" s="4" customFormat="1" ht="2" customHeight="1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ht="14">
      <c r="A5" s="10" t="s">
        <v>103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28">
      <c r="A6" s="11" t="s">
        <v>2</v>
      </c>
      <c r="B6" s="14" t="s">
        <v>3</v>
      </c>
      <c r="C6" s="15">
        <v>20257739</v>
      </c>
      <c r="D6" s="16">
        <v>129750</v>
      </c>
      <c r="E6" s="16">
        <v>0</v>
      </c>
      <c r="F6" s="16">
        <v>0</v>
      </c>
      <c r="G6" s="16">
        <v>196996</v>
      </c>
      <c r="H6" s="16">
        <v>10500</v>
      </c>
      <c r="I6" s="16">
        <v>0</v>
      </c>
      <c r="J6" s="16">
        <v>0</v>
      </c>
      <c r="K6" s="16">
        <v>1240000</v>
      </c>
      <c r="L6" s="16">
        <v>0</v>
      </c>
      <c r="M6" s="16">
        <v>0</v>
      </c>
      <c r="N6" s="16">
        <v>402706</v>
      </c>
      <c r="O6" s="16">
        <v>12007538</v>
      </c>
      <c r="P6" s="16">
        <v>0</v>
      </c>
      <c r="Q6" s="16">
        <v>500000</v>
      </c>
      <c r="R6" s="16">
        <v>0</v>
      </c>
      <c r="S6" s="16">
        <v>223390</v>
      </c>
      <c r="T6" s="16">
        <v>0</v>
      </c>
      <c r="U6" s="16">
        <v>411525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35380144</v>
      </c>
    </row>
    <row r="7" spans="1:30" s="6" customFormat="1" ht="28">
      <c r="A7" s="11" t="s">
        <v>4</v>
      </c>
      <c r="B7" s="14" t="s">
        <v>5</v>
      </c>
      <c r="C7" s="15">
        <v>15000</v>
      </c>
      <c r="D7" s="16"/>
      <c r="E7" s="16">
        <v>0</v>
      </c>
      <c r="F7" s="16">
        <v>0</v>
      </c>
      <c r="G7" s="16"/>
      <c r="H7" s="16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15000</v>
      </c>
    </row>
    <row r="8" spans="1:30" s="6" customFormat="1" ht="28">
      <c r="A8" s="11" t="s">
        <v>6</v>
      </c>
      <c r="B8" s="14" t="s">
        <v>7</v>
      </c>
      <c r="C8" s="15">
        <v>27796189</v>
      </c>
      <c r="D8" s="16">
        <v>306068</v>
      </c>
      <c r="E8" s="16">
        <v>0</v>
      </c>
      <c r="F8" s="16">
        <v>0</v>
      </c>
      <c r="G8" s="16"/>
      <c r="H8" s="16">
        <v>477439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26023137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54602833</v>
      </c>
    </row>
    <row r="9" spans="1:30" s="6" customFormat="1" ht="28">
      <c r="A9" s="11" t="s">
        <v>8</v>
      </c>
      <c r="B9" s="14" t="s">
        <v>9</v>
      </c>
      <c r="C9" s="15">
        <v>0</v>
      </c>
      <c r="D9" s="16">
        <v>50000</v>
      </c>
      <c r="E9" s="16">
        <v>0</v>
      </c>
      <c r="F9" s="16">
        <v>0</v>
      </c>
      <c r="G9" s="16">
        <v>1699935</v>
      </c>
      <c r="H9" s="16">
        <v>2494873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4244808</v>
      </c>
    </row>
    <row r="10" spans="1:30" s="6" customFormat="1" ht="14">
      <c r="A10" s="32" t="s">
        <v>92</v>
      </c>
      <c r="B10" s="33"/>
      <c r="C10" s="34">
        <f t="shared" ref="C10:AD10" si="1">SUM(C6:C9)</f>
        <v>48068928</v>
      </c>
      <c r="D10" s="35">
        <f t="shared" si="1"/>
        <v>485818</v>
      </c>
      <c r="E10" s="35">
        <f t="shared" si="1"/>
        <v>0</v>
      </c>
      <c r="F10" s="35">
        <f t="shared" si="1"/>
        <v>0</v>
      </c>
      <c r="G10" s="35">
        <f t="shared" si="1"/>
        <v>1896931</v>
      </c>
      <c r="H10" s="35">
        <f t="shared" si="1"/>
        <v>2982812</v>
      </c>
      <c r="I10" s="35">
        <f t="shared" si="1"/>
        <v>0</v>
      </c>
      <c r="J10" s="35">
        <f t="shared" ref="J10" si="2">SUM(J6:J9)</f>
        <v>0</v>
      </c>
      <c r="K10" s="35">
        <f t="shared" si="1"/>
        <v>1240000</v>
      </c>
      <c r="L10" s="35">
        <f t="shared" si="1"/>
        <v>0</v>
      </c>
      <c r="M10" s="35">
        <f t="shared" si="1"/>
        <v>0</v>
      </c>
      <c r="N10" s="35">
        <f t="shared" si="1"/>
        <v>402706</v>
      </c>
      <c r="O10" s="35">
        <f t="shared" si="1"/>
        <v>12007538</v>
      </c>
      <c r="P10" s="35">
        <f t="shared" si="1"/>
        <v>0</v>
      </c>
      <c r="Q10" s="35">
        <f t="shared" si="1"/>
        <v>26523137</v>
      </c>
      <c r="R10" s="35">
        <f t="shared" si="1"/>
        <v>0</v>
      </c>
      <c r="S10" s="35">
        <f t="shared" si="1"/>
        <v>223390</v>
      </c>
      <c r="T10" s="35">
        <f t="shared" si="1"/>
        <v>0</v>
      </c>
      <c r="U10" s="35">
        <f t="shared" si="1"/>
        <v>411525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94242785</v>
      </c>
    </row>
    <row r="11" spans="1:30" s="6" customFormat="1" ht="2" customHeight="1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8">
      <c r="A12" s="32" t="s">
        <v>93</v>
      </c>
      <c r="B12" s="33"/>
      <c r="C12" s="34">
        <f t="shared" ref="C12:AD12" si="3">C3+C10</f>
        <v>54948108</v>
      </c>
      <c r="D12" s="35">
        <f t="shared" si="3"/>
        <v>2841663</v>
      </c>
      <c r="E12" s="35">
        <f t="shared" si="3"/>
        <v>183220</v>
      </c>
      <c r="F12" s="35">
        <f t="shared" si="3"/>
        <v>0</v>
      </c>
      <c r="G12" s="35">
        <f t="shared" si="3"/>
        <v>2716718</v>
      </c>
      <c r="H12" s="35">
        <f t="shared" si="3"/>
        <v>2982812</v>
      </c>
      <c r="I12" s="35">
        <f t="shared" si="3"/>
        <v>0</v>
      </c>
      <c r="J12" s="35">
        <f t="shared" ref="J12" si="4">J3+J10</f>
        <v>0</v>
      </c>
      <c r="K12" s="35">
        <f t="shared" si="3"/>
        <v>1782267</v>
      </c>
      <c r="L12" s="35">
        <f t="shared" si="3"/>
        <v>0</v>
      </c>
      <c r="M12" s="35">
        <f t="shared" si="3"/>
        <v>0</v>
      </c>
      <c r="N12" s="35">
        <f t="shared" si="3"/>
        <v>959832</v>
      </c>
      <c r="O12" s="35">
        <f t="shared" si="3"/>
        <v>28933342</v>
      </c>
      <c r="P12" s="35">
        <f t="shared" si="3"/>
        <v>0</v>
      </c>
      <c r="Q12" s="35">
        <f t="shared" si="3"/>
        <v>55315121</v>
      </c>
      <c r="R12" s="35">
        <f t="shared" si="3"/>
        <v>0</v>
      </c>
      <c r="S12" s="35">
        <f t="shared" si="3"/>
        <v>2402941</v>
      </c>
      <c r="T12" s="35">
        <f t="shared" si="3"/>
        <v>0</v>
      </c>
      <c r="U12" s="35">
        <f t="shared" si="3"/>
        <v>-288484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152777540</v>
      </c>
    </row>
    <row r="13" spans="1:30" s="6" customFormat="1" ht="2" customHeight="1">
      <c r="A13" s="10" t="s">
        <v>10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8">
      <c r="A14" s="12" t="s">
        <v>94</v>
      </c>
      <c r="B14" s="14" t="s">
        <v>11</v>
      </c>
      <c r="C14" s="23">
        <v>-6951047</v>
      </c>
      <c r="D14" s="24">
        <v>6951047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0</v>
      </c>
    </row>
    <row r="15" spans="1:30" s="6" customFormat="1" ht="28">
      <c r="A15" s="12" t="s">
        <v>99</v>
      </c>
      <c r="B15" s="14" t="s">
        <v>12</v>
      </c>
      <c r="C15" s="15">
        <v>-1908965</v>
      </c>
      <c r="D15" s="16">
        <v>0</v>
      </c>
      <c r="E15" s="16">
        <v>976000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932965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70">
      <c r="A16" s="12" t="s">
        <v>13</v>
      </c>
      <c r="B16" s="14" t="s">
        <v>14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0</v>
      </c>
    </row>
    <row r="17" spans="1:30" s="6" customFormat="1" ht="2" customHeight="1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56">
      <c r="A18" s="32" t="s">
        <v>101</v>
      </c>
      <c r="B18" s="33"/>
      <c r="C18" s="34">
        <f t="shared" ref="C18:AD18" si="5">C12+C14+C15+C16</f>
        <v>46088096</v>
      </c>
      <c r="D18" s="35">
        <f t="shared" si="5"/>
        <v>9792710</v>
      </c>
      <c r="E18" s="35">
        <f t="shared" si="5"/>
        <v>1159220</v>
      </c>
      <c r="F18" s="35">
        <f t="shared" si="5"/>
        <v>0</v>
      </c>
      <c r="G18" s="35">
        <f t="shared" si="5"/>
        <v>2716718</v>
      </c>
      <c r="H18" s="35">
        <f t="shared" si="5"/>
        <v>2982812</v>
      </c>
      <c r="I18" s="35">
        <f t="shared" si="5"/>
        <v>0</v>
      </c>
      <c r="J18" s="35">
        <f t="shared" ref="J18" si="6">J12+J14+J15+J16</f>
        <v>0</v>
      </c>
      <c r="K18" s="35">
        <f t="shared" si="5"/>
        <v>1782267</v>
      </c>
      <c r="L18" s="35">
        <f t="shared" si="5"/>
        <v>0</v>
      </c>
      <c r="M18" s="35">
        <f t="shared" si="5"/>
        <v>0</v>
      </c>
      <c r="N18" s="35">
        <f t="shared" si="5"/>
        <v>959832</v>
      </c>
      <c r="O18" s="35">
        <f t="shared" si="5"/>
        <v>28933342</v>
      </c>
      <c r="P18" s="35">
        <f t="shared" si="5"/>
        <v>0</v>
      </c>
      <c r="Q18" s="35">
        <f t="shared" si="5"/>
        <v>55315121</v>
      </c>
      <c r="R18" s="35">
        <f t="shared" si="5"/>
        <v>0</v>
      </c>
      <c r="S18" s="35">
        <f t="shared" si="5"/>
        <v>3335906</v>
      </c>
      <c r="T18" s="35">
        <f t="shared" si="5"/>
        <v>0</v>
      </c>
      <c r="U18" s="35">
        <f t="shared" si="5"/>
        <v>-288484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152777540</v>
      </c>
    </row>
    <row r="19" spans="1:30" s="6" customFormat="1" ht="2" customHeight="1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ht="14">
      <c r="A20" s="10" t="s">
        <v>100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ht="14">
      <c r="A21" s="10" t="s">
        <v>15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ht="14">
      <c r="A22" s="11" t="s">
        <v>58</v>
      </c>
      <c r="B22" s="14" t="s">
        <v>16</v>
      </c>
      <c r="C22" s="15">
        <v>17103926</v>
      </c>
      <c r="D22" s="16">
        <v>2516368</v>
      </c>
      <c r="E22" s="16">
        <v>0</v>
      </c>
      <c r="F22" s="16">
        <v>0</v>
      </c>
      <c r="G22" s="16">
        <v>0</v>
      </c>
      <c r="H22" s="16">
        <v>429999</v>
      </c>
      <c r="I22" s="16">
        <v>0</v>
      </c>
      <c r="J22" s="16">
        <v>0</v>
      </c>
      <c r="K22" s="16"/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20050293</v>
      </c>
    </row>
    <row r="23" spans="1:30" s="6" customFormat="1" ht="28">
      <c r="A23" s="11" t="s">
        <v>140</v>
      </c>
      <c r="B23" s="14" t="s">
        <v>17</v>
      </c>
      <c r="C23" s="15">
        <v>7008162</v>
      </c>
      <c r="D23" s="16">
        <v>948733</v>
      </c>
      <c r="E23" s="16">
        <v>0</v>
      </c>
      <c r="F23" s="16">
        <v>0</v>
      </c>
      <c r="G23" s="16">
        <v>0</v>
      </c>
      <c r="H23" s="16">
        <v>157441</v>
      </c>
      <c r="I23" s="16">
        <v>0</v>
      </c>
      <c r="J23" s="16">
        <v>0</v>
      </c>
      <c r="K23" s="16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8114336</v>
      </c>
    </row>
    <row r="24" spans="1:30" s="6" customFormat="1" ht="28">
      <c r="A24" s="11" t="s">
        <v>59</v>
      </c>
      <c r="B24" s="14" t="s">
        <v>18</v>
      </c>
      <c r="C24" s="15">
        <v>2098546</v>
      </c>
      <c r="D24" s="16">
        <v>146496</v>
      </c>
      <c r="E24" s="16">
        <v>0</v>
      </c>
      <c r="F24" s="16">
        <v>0</v>
      </c>
      <c r="G24" s="16">
        <v>0</v>
      </c>
      <c r="H24" s="16">
        <v>391455</v>
      </c>
      <c r="I24" s="16">
        <v>0</v>
      </c>
      <c r="J24" s="16">
        <v>0</v>
      </c>
      <c r="K24" s="16">
        <v>13750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2650247</v>
      </c>
    </row>
    <row r="25" spans="1:30" s="6" customFormat="1" ht="14">
      <c r="A25" s="11" t="s">
        <v>60</v>
      </c>
      <c r="B25" s="14" t="s">
        <v>19</v>
      </c>
      <c r="C25" s="15">
        <v>-352883</v>
      </c>
      <c r="D25" s="16"/>
      <c r="E25" s="16">
        <v>0</v>
      </c>
      <c r="F25" s="16">
        <v>0</v>
      </c>
      <c r="G25" s="16">
        <v>0</v>
      </c>
      <c r="H25" s="16">
        <v>356246</v>
      </c>
      <c r="I25" s="16">
        <v>0</v>
      </c>
      <c r="J25" s="16">
        <v>0</v>
      </c>
      <c r="K25" s="16">
        <v>1200000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1203363</v>
      </c>
    </row>
    <row r="26" spans="1:30" s="6" customFormat="1" ht="14">
      <c r="A26" s="11" t="s">
        <v>61</v>
      </c>
      <c r="B26" s="14" t="s">
        <v>20</v>
      </c>
      <c r="C26" s="15">
        <v>190857</v>
      </c>
      <c r="D26" s="16">
        <v>234698</v>
      </c>
      <c r="E26" s="16">
        <v>0</v>
      </c>
      <c r="F26" s="16">
        <v>0</v>
      </c>
      <c r="G26" s="16">
        <v>0</v>
      </c>
      <c r="H26" s="16">
        <v>829537</v>
      </c>
      <c r="I26" s="16">
        <v>0</v>
      </c>
      <c r="J26" s="16">
        <v>0</v>
      </c>
      <c r="K26" s="16">
        <v>26250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1281342</v>
      </c>
    </row>
    <row r="27" spans="1:30" s="6" customFormat="1" ht="28">
      <c r="A27" s="11" t="s">
        <v>62</v>
      </c>
      <c r="B27" s="14" t="s">
        <v>21</v>
      </c>
      <c r="C27" s="15">
        <v>81421</v>
      </c>
      <c r="D27" s="16">
        <v>51450</v>
      </c>
      <c r="E27" s="16">
        <v>0</v>
      </c>
      <c r="F27" s="16">
        <v>0</v>
      </c>
      <c r="G27" s="16">
        <v>0</v>
      </c>
      <c r="H27" s="16"/>
      <c r="I27" s="16">
        <v>0</v>
      </c>
      <c r="J27" s="16">
        <v>0</v>
      </c>
      <c r="K27" s="16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132871</v>
      </c>
    </row>
    <row r="28" spans="1:30" s="6" customFormat="1" ht="14">
      <c r="A28" s="37" t="s">
        <v>77</v>
      </c>
      <c r="B28" s="33"/>
      <c r="C28" s="34">
        <f t="shared" ref="C28:AD28" si="7">SUM(C22:C27)</f>
        <v>26130029</v>
      </c>
      <c r="D28" s="35">
        <f t="shared" si="7"/>
        <v>3897745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2164678</v>
      </c>
      <c r="I28" s="35">
        <f t="shared" si="7"/>
        <v>0</v>
      </c>
      <c r="J28" s="35">
        <f t="shared" ref="J28" si="8">SUM(J22:J27)</f>
        <v>0</v>
      </c>
      <c r="K28" s="35">
        <f t="shared" si="7"/>
        <v>1240000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33432452</v>
      </c>
    </row>
    <row r="29" spans="1:30" s="6" customFormat="1" ht="14">
      <c r="A29" s="10" t="s">
        <v>22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ht="14">
      <c r="A30" s="10" t="s">
        <v>23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ht="14">
      <c r="A31" s="11" t="s">
        <v>58</v>
      </c>
      <c r="B31" s="14" t="s">
        <v>16</v>
      </c>
      <c r="C31" s="15">
        <v>1747933</v>
      </c>
      <c r="D31" s="16">
        <v>75617</v>
      </c>
      <c r="E31" s="16">
        <v>0</v>
      </c>
      <c r="F31" s="16">
        <v>0</v>
      </c>
      <c r="G31" s="16">
        <v>0</v>
      </c>
      <c r="H31" s="16">
        <v>59547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1883097</v>
      </c>
    </row>
    <row r="32" spans="1:30" s="6" customFormat="1" ht="28">
      <c r="A32" s="11" t="s">
        <v>140</v>
      </c>
      <c r="B32" s="14" t="s">
        <v>17</v>
      </c>
      <c r="C32" s="15">
        <v>661975</v>
      </c>
      <c r="D32" s="16">
        <v>18513</v>
      </c>
      <c r="E32" s="16">
        <v>0</v>
      </c>
      <c r="F32" s="16">
        <v>0</v>
      </c>
      <c r="G32" s="16">
        <v>0</v>
      </c>
      <c r="H32" s="16">
        <v>22158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702646</v>
      </c>
    </row>
    <row r="33" spans="1:30" s="6" customFormat="1" ht="28">
      <c r="A33" s="11" t="s">
        <v>59</v>
      </c>
      <c r="B33" s="14" t="s">
        <v>18</v>
      </c>
      <c r="C33" s="15">
        <v>147642</v>
      </c>
      <c r="D33" s="16"/>
      <c r="E33" s="16">
        <v>0</v>
      </c>
      <c r="F33" s="16">
        <v>0</v>
      </c>
      <c r="G33" s="16">
        <v>0</v>
      </c>
      <c r="H33" s="16">
        <v>415000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562642</v>
      </c>
    </row>
    <row r="34" spans="1:30" s="6" customFormat="1" ht="14">
      <c r="A34" s="11" t="s">
        <v>60</v>
      </c>
      <c r="B34" s="14" t="s">
        <v>19</v>
      </c>
      <c r="C34" s="15">
        <v>7272</v>
      </c>
      <c r="D34" s="16">
        <v>210</v>
      </c>
      <c r="E34" s="16">
        <v>0</v>
      </c>
      <c r="F34" s="16">
        <v>0</v>
      </c>
      <c r="G34" s="16">
        <v>0</v>
      </c>
      <c r="H34" s="16">
        <v>118295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125777</v>
      </c>
    </row>
    <row r="35" spans="1:30" s="6" customFormat="1" ht="14">
      <c r="A35" s="11" t="s">
        <v>61</v>
      </c>
      <c r="B35" s="14" t="s">
        <v>20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28">
      <c r="A36" s="11" t="s">
        <v>62</v>
      </c>
      <c r="B36" s="14" t="s">
        <v>21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ht="14">
      <c r="A37" s="37" t="s">
        <v>78</v>
      </c>
      <c r="B37" s="33"/>
      <c r="C37" s="34">
        <f t="shared" ref="C37:AD37" si="9">SUM(C31:C36)</f>
        <v>2564822</v>
      </c>
      <c r="D37" s="35">
        <f t="shared" si="9"/>
        <v>94340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615000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3274162</v>
      </c>
    </row>
    <row r="38" spans="1:30" s="6" customFormat="1" ht="2" customHeight="1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ht="14">
      <c r="A39" s="10" t="s">
        <v>24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4">
      <c r="A40" s="11" t="s">
        <v>58</v>
      </c>
      <c r="B40" s="14" t="s">
        <v>16</v>
      </c>
      <c r="C40" s="15">
        <v>1176095</v>
      </c>
      <c r="D40" s="16">
        <v>49585</v>
      </c>
      <c r="E40" s="16">
        <v>0</v>
      </c>
      <c r="F40" s="16">
        <v>0</v>
      </c>
      <c r="G40" s="16">
        <v>0</v>
      </c>
      <c r="H40" s="16">
        <v>104376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1330056</v>
      </c>
    </row>
    <row r="41" spans="1:30" s="6" customFormat="1" ht="28">
      <c r="A41" s="11" t="s">
        <v>140</v>
      </c>
      <c r="B41" s="14" t="s">
        <v>17</v>
      </c>
      <c r="C41" s="15">
        <v>395104</v>
      </c>
      <c r="D41" s="16">
        <v>11361</v>
      </c>
      <c r="E41" s="16">
        <v>0</v>
      </c>
      <c r="F41" s="16">
        <v>0</v>
      </c>
      <c r="G41" s="16">
        <v>0</v>
      </c>
      <c r="H41" s="16">
        <v>37193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443658</v>
      </c>
    </row>
    <row r="42" spans="1:30" s="6" customFormat="1" ht="28">
      <c r="A42" s="11" t="s">
        <v>59</v>
      </c>
      <c r="B42" s="14" t="s">
        <v>18</v>
      </c>
      <c r="C42" s="15">
        <v>46873</v>
      </c>
      <c r="D42" s="16">
        <v>44365</v>
      </c>
      <c r="E42" s="16">
        <v>0</v>
      </c>
      <c r="F42" s="16">
        <v>0</v>
      </c>
      <c r="G42" s="16">
        <v>0</v>
      </c>
      <c r="H42" s="16"/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91238</v>
      </c>
    </row>
    <row r="43" spans="1:30" s="6" customFormat="1" ht="14">
      <c r="A43" s="11" t="s">
        <v>60</v>
      </c>
      <c r="B43" s="14" t="s">
        <v>19</v>
      </c>
      <c r="C43" s="15">
        <v>4576</v>
      </c>
      <c r="D43" s="16">
        <v>11603</v>
      </c>
      <c r="E43" s="16">
        <v>0</v>
      </c>
      <c r="F43" s="16">
        <v>0</v>
      </c>
      <c r="G43" s="16">
        <v>0</v>
      </c>
      <c r="H43" s="16">
        <v>46657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62836</v>
      </c>
    </row>
    <row r="44" spans="1:30" s="6" customFormat="1" ht="14">
      <c r="A44" s="11" t="s">
        <v>61</v>
      </c>
      <c r="B44" s="14" t="s">
        <v>20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28">
      <c r="A45" s="11" t="s">
        <v>62</v>
      </c>
      <c r="B45" s="14" t="s">
        <v>21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ht="14">
      <c r="A46" s="37" t="s">
        <v>79</v>
      </c>
      <c r="B46" s="33"/>
      <c r="C46" s="34">
        <f t="shared" ref="C46:AD46" si="11">SUM(C40:C45)</f>
        <v>1622648</v>
      </c>
      <c r="D46" s="35">
        <f t="shared" si="11"/>
        <v>116914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188226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1927788</v>
      </c>
    </row>
    <row r="47" spans="1:30" s="6" customFormat="1" ht="2" customHeight="1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42">
      <c r="A48" s="10" t="s">
        <v>36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4">
      <c r="A49" s="11" t="s">
        <v>58</v>
      </c>
      <c r="B49" s="14" t="s">
        <v>16</v>
      </c>
      <c r="C49" s="15">
        <v>360944</v>
      </c>
      <c r="D49" s="16"/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360944</v>
      </c>
    </row>
    <row r="50" spans="1:30" s="6" customFormat="1" ht="28">
      <c r="A50" s="11" t="s">
        <v>140</v>
      </c>
      <c r="B50" s="14" t="s">
        <v>17</v>
      </c>
      <c r="C50" s="15">
        <v>90899</v>
      </c>
      <c r="D50" s="16"/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90899</v>
      </c>
    </row>
    <row r="51" spans="1:30" s="6" customFormat="1" ht="28">
      <c r="A51" s="11" t="s">
        <v>59</v>
      </c>
      <c r="B51" s="14" t="s">
        <v>18</v>
      </c>
      <c r="C51" s="15">
        <v>369000</v>
      </c>
      <c r="D51" s="16">
        <v>6180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375180</v>
      </c>
    </row>
    <row r="52" spans="1:30" s="6" customFormat="1" ht="14">
      <c r="A52" s="11" t="s">
        <v>60</v>
      </c>
      <c r="B52" s="14" t="s">
        <v>19</v>
      </c>
      <c r="C52" s="15">
        <v>20700</v>
      </c>
      <c r="D52" s="16">
        <v>2627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23327</v>
      </c>
    </row>
    <row r="53" spans="1:30" s="6" customFormat="1" ht="14">
      <c r="A53" s="11" t="s">
        <v>61</v>
      </c>
      <c r="B53" s="14" t="s">
        <v>20</v>
      </c>
      <c r="C53" s="15">
        <v>5000</v>
      </c>
      <c r="D53" s="16"/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5000</v>
      </c>
    </row>
    <row r="54" spans="1:30" s="6" customFormat="1" ht="28">
      <c r="A54" s="11" t="s">
        <v>62</v>
      </c>
      <c r="B54" s="14" t="s">
        <v>21</v>
      </c>
      <c r="C54" s="15">
        <v>256300</v>
      </c>
      <c r="D54" s="16">
        <v>31700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288000</v>
      </c>
    </row>
    <row r="55" spans="1:30" s="6" customFormat="1" ht="14">
      <c r="A55" s="37" t="s">
        <v>80</v>
      </c>
      <c r="B55" s="33"/>
      <c r="C55" s="34">
        <f t="shared" ref="C55:AD55" si="13">SUM(C49:C54)</f>
        <v>1102843</v>
      </c>
      <c r="D55" s="35">
        <f t="shared" si="13"/>
        <v>40507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1143350</v>
      </c>
    </row>
    <row r="56" spans="1:30" s="6" customFormat="1" ht="2" customHeight="1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ht="28">
      <c r="A57" s="10" t="s">
        <v>25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4">
      <c r="A58" s="11" t="s">
        <v>58</v>
      </c>
      <c r="B58" s="14" t="s">
        <v>16</v>
      </c>
      <c r="C58" s="15">
        <v>1751265</v>
      </c>
      <c r="D58" s="16">
        <v>494517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2245782</v>
      </c>
    </row>
    <row r="59" spans="1:30" s="6" customFormat="1" ht="28">
      <c r="A59" s="11" t="s">
        <v>140</v>
      </c>
      <c r="B59" s="14" t="s">
        <v>17</v>
      </c>
      <c r="C59" s="15">
        <v>622646</v>
      </c>
      <c r="D59" s="16">
        <v>182552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805198</v>
      </c>
    </row>
    <row r="60" spans="1:30" s="6" customFormat="1" ht="28">
      <c r="A60" s="11" t="s">
        <v>59</v>
      </c>
      <c r="B60" s="14" t="s">
        <v>18</v>
      </c>
      <c r="C60" s="15">
        <v>16508</v>
      </c>
      <c r="D60" s="16">
        <v>46453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62961</v>
      </c>
    </row>
    <row r="61" spans="1:30" s="6" customFormat="1" ht="14">
      <c r="A61" s="11" t="s">
        <v>60</v>
      </c>
      <c r="B61" s="14" t="s">
        <v>19</v>
      </c>
      <c r="C61" s="15">
        <v>20159</v>
      </c>
      <c r="D61" s="16">
        <v>7985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28144</v>
      </c>
    </row>
    <row r="62" spans="1:30" s="6" customFormat="1" ht="14">
      <c r="A62" s="11" t="s">
        <v>61</v>
      </c>
      <c r="B62" s="14" t="s">
        <v>20</v>
      </c>
      <c r="C62" s="15">
        <v>1247</v>
      </c>
      <c r="D62" s="16">
        <v>20000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21247</v>
      </c>
    </row>
    <row r="63" spans="1:30" s="6" customFormat="1" ht="28">
      <c r="A63" s="11" t="s">
        <v>62</v>
      </c>
      <c r="B63" s="14" t="s">
        <v>21</v>
      </c>
      <c r="C63" s="15">
        <v>3077</v>
      </c>
      <c r="D63" s="16">
        <v>4500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7577</v>
      </c>
    </row>
    <row r="64" spans="1:30" s="6" customFormat="1" ht="14">
      <c r="A64" s="37" t="s">
        <v>80</v>
      </c>
      <c r="B64" s="33"/>
      <c r="C64" s="34">
        <f t="shared" ref="C64:AD64" si="15">SUM(C58:C63)</f>
        <v>2414902</v>
      </c>
      <c r="D64" s="35">
        <f t="shared" si="15"/>
        <v>756007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3170909</v>
      </c>
    </row>
    <row r="65" spans="1:30" s="6" customFormat="1" ht="2" customHeight="1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8">
      <c r="A66" s="10" t="s">
        <v>37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4">
      <c r="A67" s="11" t="s">
        <v>58</v>
      </c>
      <c r="B67" s="14" t="s">
        <v>16</v>
      </c>
      <c r="C67" s="15">
        <v>508739</v>
      </c>
      <c r="D67" s="16"/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508739</v>
      </c>
    </row>
    <row r="68" spans="1:30" s="6" customFormat="1" ht="28">
      <c r="A68" s="11" t="s">
        <v>140</v>
      </c>
      <c r="B68" s="14" t="s">
        <v>17</v>
      </c>
      <c r="C68" s="15">
        <v>181471</v>
      </c>
      <c r="D68" s="16"/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181471</v>
      </c>
    </row>
    <row r="69" spans="1:30" s="6" customFormat="1" ht="28">
      <c r="A69" s="11" t="s">
        <v>59</v>
      </c>
      <c r="B69" s="14" t="s">
        <v>18</v>
      </c>
      <c r="C69" s="15">
        <v>12700</v>
      </c>
      <c r="D69" s="16">
        <v>253627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250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266577</v>
      </c>
    </row>
    <row r="70" spans="1:30" s="6" customFormat="1" ht="14">
      <c r="A70" s="11" t="s">
        <v>60</v>
      </c>
      <c r="B70" s="14" t="s">
        <v>19</v>
      </c>
      <c r="C70" s="15">
        <v>7300</v>
      </c>
      <c r="D70" s="16"/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7300</v>
      </c>
    </row>
    <row r="71" spans="1:30" s="6" customFormat="1" ht="14">
      <c r="A71" s="11" t="s">
        <v>61</v>
      </c>
      <c r="B71" s="14" t="s">
        <v>20</v>
      </c>
      <c r="C71" s="15">
        <v>3000</v>
      </c>
      <c r="D71" s="16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3000</v>
      </c>
    </row>
    <row r="72" spans="1:30" s="6" customFormat="1" ht="28">
      <c r="A72" s="11" t="s">
        <v>62</v>
      </c>
      <c r="B72" s="14" t="s">
        <v>21</v>
      </c>
      <c r="C72" s="15">
        <v>2000</v>
      </c>
      <c r="D72" s="16"/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2000</v>
      </c>
    </row>
    <row r="73" spans="1:30" s="6" customFormat="1" ht="14">
      <c r="A73" s="37" t="s">
        <v>91</v>
      </c>
      <c r="B73" s="33"/>
      <c r="C73" s="34">
        <f t="shared" ref="C73:AD73" si="18">SUM(C67:C72)</f>
        <v>715210</v>
      </c>
      <c r="D73" s="35">
        <f t="shared" si="18"/>
        <v>253627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250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969087</v>
      </c>
    </row>
    <row r="74" spans="1:30" s="6" customFormat="1" ht="28">
      <c r="A74" s="10" t="s">
        <v>26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4">
      <c r="A75" s="11" t="s">
        <v>58</v>
      </c>
      <c r="B75" s="14" t="s">
        <v>16</v>
      </c>
      <c r="C75" s="15">
        <v>329694</v>
      </c>
      <c r="D75" s="16">
        <v>163717</v>
      </c>
      <c r="E75" s="16"/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/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493411</v>
      </c>
    </row>
    <row r="76" spans="1:30" s="6" customFormat="1" ht="28">
      <c r="A76" s="11" t="s">
        <v>140</v>
      </c>
      <c r="B76" s="14" t="s">
        <v>17</v>
      </c>
      <c r="C76" s="15">
        <v>135174</v>
      </c>
      <c r="D76" s="16">
        <v>39515</v>
      </c>
      <c r="E76" s="16"/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/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174689</v>
      </c>
    </row>
    <row r="77" spans="1:30" s="6" customFormat="1" ht="28">
      <c r="A77" s="11" t="s">
        <v>59</v>
      </c>
      <c r="B77" s="14" t="s">
        <v>18</v>
      </c>
      <c r="C77" s="15">
        <v>2393291</v>
      </c>
      <c r="D77" s="16">
        <v>1080654</v>
      </c>
      <c r="E77" s="16">
        <v>611000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5000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4089945</v>
      </c>
    </row>
    <row r="78" spans="1:30" s="6" customFormat="1" ht="14">
      <c r="A78" s="11" t="s">
        <v>60</v>
      </c>
      <c r="B78" s="14" t="s">
        <v>19</v>
      </c>
      <c r="C78" s="15">
        <v>997500</v>
      </c>
      <c r="D78" s="16">
        <v>132233</v>
      </c>
      <c r="E78" s="16"/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/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1129733</v>
      </c>
    </row>
    <row r="79" spans="1:30" s="6" customFormat="1" ht="14">
      <c r="A79" s="11" t="s">
        <v>61</v>
      </c>
      <c r="B79" s="14" t="s">
        <v>20</v>
      </c>
      <c r="C79" s="15">
        <v>227480</v>
      </c>
      <c r="D79" s="16"/>
      <c r="E79" s="16"/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185526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413006</v>
      </c>
    </row>
    <row r="80" spans="1:30" s="6" customFormat="1" ht="28">
      <c r="A80" s="11" t="s">
        <v>62</v>
      </c>
      <c r="B80" s="14" t="s">
        <v>21</v>
      </c>
      <c r="C80" s="15">
        <v>1000</v>
      </c>
      <c r="D80" s="16"/>
      <c r="E80" s="16">
        <v>100000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/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101000</v>
      </c>
    </row>
    <row r="81" spans="1:30" s="6" customFormat="1" ht="28">
      <c r="A81" s="37" t="s">
        <v>81</v>
      </c>
      <c r="B81" s="33"/>
      <c r="C81" s="34">
        <f t="shared" ref="C81:AD81" si="20">SUM(C75:C80)</f>
        <v>4084139</v>
      </c>
      <c r="D81" s="35">
        <f t="shared" si="20"/>
        <v>1416119</v>
      </c>
      <c r="E81" s="35">
        <f t="shared" si="20"/>
        <v>711000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190526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6401784</v>
      </c>
    </row>
    <row r="82" spans="1:30" s="6" customFormat="1" ht="2" customHeight="1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ht="28">
      <c r="A83" s="10" t="s">
        <v>27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4">
      <c r="A84" s="11" t="s">
        <v>58</v>
      </c>
      <c r="B84" s="14" t="s">
        <v>16</v>
      </c>
      <c r="C84" s="15">
        <v>679843</v>
      </c>
      <c r="D84" s="16"/>
      <c r="E84" s="16"/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679843</v>
      </c>
    </row>
    <row r="85" spans="1:30" s="6" customFormat="1" ht="28">
      <c r="A85" s="11" t="s">
        <v>140</v>
      </c>
      <c r="B85" s="14" t="s">
        <v>17</v>
      </c>
      <c r="C85" s="15">
        <v>279249</v>
      </c>
      <c r="D85" s="16"/>
      <c r="E85" s="16"/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279249</v>
      </c>
    </row>
    <row r="86" spans="1:30" s="6" customFormat="1" ht="28">
      <c r="A86" s="11" t="s">
        <v>59</v>
      </c>
      <c r="B86" s="14" t="s">
        <v>18</v>
      </c>
      <c r="C86" s="15">
        <v>127758</v>
      </c>
      <c r="D86" s="16"/>
      <c r="E86" s="16">
        <v>55000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182758</v>
      </c>
    </row>
    <row r="87" spans="1:30" s="6" customFormat="1" ht="14">
      <c r="A87" s="11" t="s">
        <v>60</v>
      </c>
      <c r="B87" s="14" t="s">
        <v>19</v>
      </c>
      <c r="C87" s="15">
        <v>201000</v>
      </c>
      <c r="D87" s="16"/>
      <c r="E87" s="16"/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201000</v>
      </c>
    </row>
    <row r="88" spans="1:30" s="6" customFormat="1" ht="14">
      <c r="A88" s="11" t="s">
        <v>61</v>
      </c>
      <c r="B88" s="14" t="s">
        <v>20</v>
      </c>
      <c r="C88" s="15">
        <v>2000</v>
      </c>
      <c r="D88" s="16"/>
      <c r="E88" s="16"/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180000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182000</v>
      </c>
    </row>
    <row r="89" spans="1:30" s="6" customFormat="1" ht="28">
      <c r="A89" s="11" t="s">
        <v>62</v>
      </c>
      <c r="B89" s="14" t="s">
        <v>21</v>
      </c>
      <c r="C89" s="15">
        <v>250</v>
      </c>
      <c r="D89" s="16"/>
      <c r="E89" s="16"/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250</v>
      </c>
    </row>
    <row r="90" spans="1:30" s="6" customFormat="1" ht="14">
      <c r="A90" s="37" t="s">
        <v>82</v>
      </c>
      <c r="B90" s="33"/>
      <c r="C90" s="34">
        <f t="shared" ref="C90:AD90" si="22">SUM(C84:C89)</f>
        <v>1290100</v>
      </c>
      <c r="D90" s="35">
        <f t="shared" si="22"/>
        <v>0</v>
      </c>
      <c r="E90" s="35">
        <f t="shared" si="22"/>
        <v>55000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180000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1525100</v>
      </c>
    </row>
    <row r="91" spans="1:30" s="6" customFormat="1" ht="2" customHeight="1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8">
      <c r="A92" s="10" t="s">
        <v>38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4">
      <c r="A93" s="11" t="s">
        <v>58</v>
      </c>
      <c r="B93" s="14" t="s">
        <v>16</v>
      </c>
      <c r="C93" s="15">
        <v>489678</v>
      </c>
      <c r="D93" s="16"/>
      <c r="E93" s="16"/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489678</v>
      </c>
    </row>
    <row r="94" spans="1:30" s="6" customFormat="1" ht="28">
      <c r="A94" s="11" t="s">
        <v>140</v>
      </c>
      <c r="B94" s="14" t="s">
        <v>17</v>
      </c>
      <c r="C94" s="15">
        <v>176118</v>
      </c>
      <c r="D94" s="16"/>
      <c r="E94" s="16"/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176118</v>
      </c>
    </row>
    <row r="95" spans="1:30" s="6" customFormat="1" ht="28">
      <c r="A95" s="11" t="s">
        <v>59</v>
      </c>
      <c r="B95" s="14" t="s">
        <v>18</v>
      </c>
      <c r="C95" s="15">
        <v>614413</v>
      </c>
      <c r="D95" s="16">
        <v>188896</v>
      </c>
      <c r="E95" s="16">
        <v>310000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1113309</v>
      </c>
    </row>
    <row r="96" spans="1:30" s="6" customFormat="1" ht="14">
      <c r="A96" s="11" t="s">
        <v>60</v>
      </c>
      <c r="B96" s="14" t="s">
        <v>19</v>
      </c>
      <c r="C96" s="15">
        <v>37200</v>
      </c>
      <c r="D96" s="16">
        <v>52530</v>
      </c>
      <c r="E96" s="16"/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57456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147186</v>
      </c>
    </row>
    <row r="97" spans="1:30" s="6" customFormat="1" ht="14">
      <c r="A97" s="11" t="s">
        <v>61</v>
      </c>
      <c r="B97" s="14" t="s">
        <v>20</v>
      </c>
      <c r="C97" s="15">
        <v>78000</v>
      </c>
      <c r="D97" s="16"/>
      <c r="E97" s="16"/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78000</v>
      </c>
    </row>
    <row r="98" spans="1:30" s="6" customFormat="1" ht="28">
      <c r="A98" s="11" t="s">
        <v>62</v>
      </c>
      <c r="B98" s="14" t="s">
        <v>21</v>
      </c>
      <c r="C98" s="15">
        <v>4800</v>
      </c>
      <c r="D98" s="16"/>
      <c r="E98" s="16"/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4800</v>
      </c>
    </row>
    <row r="99" spans="1:30" s="6" customFormat="1" ht="14">
      <c r="A99" s="37" t="s">
        <v>83</v>
      </c>
      <c r="B99" s="33"/>
      <c r="C99" s="34">
        <f t="shared" ref="C99:AD99" si="24">SUM(C93:C98)</f>
        <v>1400209</v>
      </c>
      <c r="D99" s="35">
        <f t="shared" si="24"/>
        <v>241426</v>
      </c>
      <c r="E99" s="35">
        <f t="shared" si="24"/>
        <v>310000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57456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2009091</v>
      </c>
    </row>
    <row r="100" spans="1:30" s="6" customFormat="1" ht="2" customHeight="1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ht="14">
      <c r="A101" s="10" t="s">
        <v>28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4">
      <c r="A102" s="11" t="s">
        <v>58</v>
      </c>
      <c r="B102" s="14" t="s">
        <v>16</v>
      </c>
      <c r="C102" s="15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0</v>
      </c>
    </row>
    <row r="103" spans="1:30" s="6" customFormat="1" ht="28">
      <c r="A103" s="11" t="s">
        <v>140</v>
      </c>
      <c r="B103" s="14" t="s">
        <v>17</v>
      </c>
      <c r="C103" s="15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0</v>
      </c>
    </row>
    <row r="104" spans="1:30" s="6" customFormat="1" ht="28">
      <c r="A104" s="11" t="s">
        <v>59</v>
      </c>
      <c r="B104" s="14" t="s">
        <v>18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4">
      <c r="A105" s="11" t="s">
        <v>60</v>
      </c>
      <c r="B105" s="14" t="s">
        <v>19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0</v>
      </c>
    </row>
    <row r="106" spans="1:30" s="6" customFormat="1" ht="14">
      <c r="A106" s="11" t="s">
        <v>61</v>
      </c>
      <c r="B106" s="14" t="s">
        <v>20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28">
      <c r="A107" s="11" t="s">
        <v>62</v>
      </c>
      <c r="B107" s="14" t="s">
        <v>21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ht="14">
      <c r="A108" s="37" t="s">
        <v>84</v>
      </c>
      <c r="B108" s="33"/>
      <c r="C108" s="34">
        <f t="shared" ref="C108:AD108" si="26">SUM(C102:C107)</f>
        <v>0</v>
      </c>
      <c r="D108" s="35">
        <f t="shared" si="26"/>
        <v>0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0</v>
      </c>
    </row>
    <row r="109" spans="1:30" s="6" customFormat="1" ht="2" customHeight="1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ht="28">
      <c r="A110" s="10" t="s">
        <v>29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4">
      <c r="A111" s="11" t="s">
        <v>58</v>
      </c>
      <c r="B111" s="14" t="s">
        <v>16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28">
      <c r="A112" s="11" t="s">
        <v>140</v>
      </c>
      <c r="B112" s="14" t="s">
        <v>17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8">
      <c r="A113" s="11" t="s">
        <v>59</v>
      </c>
      <c r="B113" s="14" t="s">
        <v>18</v>
      </c>
      <c r="C113" s="15">
        <v>14253</v>
      </c>
      <c r="D113" s="16">
        <v>56236</v>
      </c>
      <c r="E113" s="16">
        <v>0</v>
      </c>
      <c r="F113" s="16">
        <v>0</v>
      </c>
      <c r="G113" s="16">
        <v>1688144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1758633</v>
      </c>
    </row>
    <row r="114" spans="1:30" s="6" customFormat="1" ht="14">
      <c r="A114" s="11" t="s">
        <v>60</v>
      </c>
      <c r="B114" s="14" t="s">
        <v>19</v>
      </c>
      <c r="C114" s="15"/>
      <c r="D114" s="16"/>
      <c r="E114" s="16">
        <v>0</v>
      </c>
      <c r="F114" s="16">
        <v>0</v>
      </c>
      <c r="G114" s="16">
        <v>140577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140577</v>
      </c>
    </row>
    <row r="115" spans="1:30" s="6" customFormat="1" ht="14">
      <c r="A115" s="11" t="s">
        <v>61</v>
      </c>
      <c r="B115" s="14" t="s">
        <v>20</v>
      </c>
      <c r="C115" s="15"/>
      <c r="D115" s="16"/>
      <c r="E115" s="16">
        <v>0</v>
      </c>
      <c r="F115" s="16">
        <v>0</v>
      </c>
      <c r="G115" s="16">
        <v>50000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50000</v>
      </c>
    </row>
    <row r="116" spans="1:30" s="6" customFormat="1" ht="28">
      <c r="A116" s="11" t="s">
        <v>62</v>
      </c>
      <c r="B116" s="14" t="s">
        <v>21</v>
      </c>
      <c r="C116" s="15">
        <v>30000</v>
      </c>
      <c r="D116" s="16"/>
      <c r="E116" s="16">
        <v>0</v>
      </c>
      <c r="F116" s="16">
        <v>0</v>
      </c>
      <c r="G116" s="16">
        <v>300000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330000</v>
      </c>
    </row>
    <row r="117" spans="1:30" s="6" customFormat="1" ht="14">
      <c r="A117" s="37" t="s">
        <v>84</v>
      </c>
      <c r="B117" s="33"/>
      <c r="C117" s="34">
        <f t="shared" ref="C117:AD117" si="28">SUM(C111:C116)</f>
        <v>44253</v>
      </c>
      <c r="D117" s="35">
        <f t="shared" si="28"/>
        <v>56236</v>
      </c>
      <c r="E117" s="35">
        <f t="shared" si="28"/>
        <v>0</v>
      </c>
      <c r="F117" s="35">
        <f t="shared" si="28"/>
        <v>0</v>
      </c>
      <c r="G117" s="35">
        <f t="shared" si="28"/>
        <v>2178721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2279210</v>
      </c>
    </row>
    <row r="118" spans="1:30" s="6" customFormat="1" ht="28">
      <c r="A118" s="10" t="s">
        <v>52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4">
      <c r="A119" s="11" t="s">
        <v>58</v>
      </c>
      <c r="B119" s="14" t="s">
        <v>16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28">
      <c r="A120" s="11" t="s">
        <v>140</v>
      </c>
      <c r="B120" s="14" t="s">
        <v>17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8">
      <c r="A121" s="11" t="s">
        <v>59</v>
      </c>
      <c r="B121" s="14" t="s">
        <v>18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4">
      <c r="A122" s="11" t="s">
        <v>60</v>
      </c>
      <c r="B122" s="14" t="s">
        <v>19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4">
      <c r="A123" s="11" t="s">
        <v>61</v>
      </c>
      <c r="B123" s="14" t="s">
        <v>20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28">
      <c r="A124" s="11" t="s">
        <v>62</v>
      </c>
      <c r="B124" s="14" t="s">
        <v>21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ht="14">
      <c r="A125" s="37" t="s">
        <v>85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2" customHeight="1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ht="28">
      <c r="A127" s="10" t="s">
        <v>30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4">
      <c r="A128" s="11" t="s">
        <v>58</v>
      </c>
      <c r="B128" s="14" t="s">
        <v>16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28">
      <c r="A129" s="11" t="s">
        <v>140</v>
      </c>
      <c r="B129" s="14" t="s">
        <v>17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8">
      <c r="A130" s="11" t="s">
        <v>59</v>
      </c>
      <c r="B130" s="14" t="s">
        <v>18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4">
      <c r="A131" s="11" t="s">
        <v>60</v>
      </c>
      <c r="B131" s="14" t="s">
        <v>19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14908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14908</v>
      </c>
    </row>
    <row r="132" spans="1:30" s="6" customFormat="1" ht="14">
      <c r="A132" s="11" t="s">
        <v>61</v>
      </c>
      <c r="B132" s="14" t="s">
        <v>20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28">
      <c r="A133" s="11" t="s">
        <v>62</v>
      </c>
      <c r="B133" s="14" t="s">
        <v>21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ht="14">
      <c r="A134" s="37" t="s">
        <v>86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14908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14908</v>
      </c>
    </row>
    <row r="135" spans="1:30" s="6" customFormat="1" ht="2" customHeight="1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ht="14">
      <c r="A136" s="10" t="s">
        <v>31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4">
      <c r="A137" s="11" t="s">
        <v>58</v>
      </c>
      <c r="B137" s="14" t="s">
        <v>16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28">
      <c r="A138" s="11" t="s">
        <v>140</v>
      </c>
      <c r="B138" s="14" t="s">
        <v>17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8">
      <c r="A139" s="11" t="s">
        <v>59</v>
      </c>
      <c r="B139" s="14" t="s">
        <v>18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4">
      <c r="A140" s="11" t="s">
        <v>60</v>
      </c>
      <c r="B140" s="14" t="s">
        <v>19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4">
      <c r="A141" s="11" t="s">
        <v>61</v>
      </c>
      <c r="B141" s="14" t="s">
        <v>20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28">
      <c r="A142" s="11" t="s">
        <v>62</v>
      </c>
      <c r="B142" s="14" t="s">
        <v>21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ht="28">
      <c r="A143" s="37" t="s">
        <v>87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2" customHeight="1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ht="14">
      <c r="A145" s="37" t="s">
        <v>88</v>
      </c>
      <c r="B145" s="33"/>
      <c r="C145" s="34">
        <f t="shared" ref="C145:AD145" si="37">SUM(C134+C125+C117+C108+C99+C90+C81+C73+C64+C55+C46+C37+C143)</f>
        <v>15239126</v>
      </c>
      <c r="D145" s="35">
        <f t="shared" si="37"/>
        <v>2975176</v>
      </c>
      <c r="E145" s="35">
        <f t="shared" si="37"/>
        <v>1076000</v>
      </c>
      <c r="F145" s="35">
        <f t="shared" si="37"/>
        <v>0</v>
      </c>
      <c r="G145" s="35">
        <f t="shared" si="37"/>
        <v>2178721</v>
      </c>
      <c r="H145" s="35">
        <f t="shared" si="37"/>
        <v>818134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57706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180000</v>
      </c>
      <c r="T145" s="35">
        <f t="shared" si="37"/>
        <v>0</v>
      </c>
      <c r="U145" s="35">
        <f t="shared" si="37"/>
        <v>190526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22715389</v>
      </c>
    </row>
    <row r="146" spans="1:30" s="6" customFormat="1" ht="2" customHeight="1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ht="14">
      <c r="A147" s="10" t="s">
        <v>32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4">
      <c r="A148" s="11" t="s">
        <v>58</v>
      </c>
      <c r="B148" s="14" t="s">
        <v>16</v>
      </c>
      <c r="C148" s="15">
        <v>194613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194613</v>
      </c>
    </row>
    <row r="149" spans="1:30" s="6" customFormat="1" ht="28">
      <c r="A149" s="11" t="s">
        <v>140</v>
      </c>
      <c r="B149" s="14" t="s">
        <v>17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8">
      <c r="A150" s="11" t="s">
        <v>59</v>
      </c>
      <c r="B150" s="14" t="s">
        <v>18</v>
      </c>
      <c r="C150" s="15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4910076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4910076</v>
      </c>
    </row>
    <row r="151" spans="1:30" s="6" customFormat="1" ht="14">
      <c r="A151" s="11" t="s">
        <v>60</v>
      </c>
      <c r="B151" s="14" t="s">
        <v>19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4">
      <c r="A152" s="11" t="s">
        <v>61</v>
      </c>
      <c r="B152" s="14" t="s">
        <v>20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35085741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35085741</v>
      </c>
    </row>
    <row r="153" spans="1:30" s="6" customFormat="1" ht="28">
      <c r="A153" s="11" t="s">
        <v>62</v>
      </c>
      <c r="B153" s="14" t="s">
        <v>21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5000000</v>
      </c>
      <c r="R153" s="16">
        <v>0</v>
      </c>
      <c r="S153" s="16">
        <v>200000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5200000</v>
      </c>
    </row>
    <row r="154" spans="1:30" s="6" customFormat="1" ht="14">
      <c r="A154" s="37" t="s">
        <v>89</v>
      </c>
      <c r="B154" s="33"/>
      <c r="C154" s="34">
        <f t="shared" ref="C154:AD154" si="39">SUM(C148:C153)</f>
        <v>194613</v>
      </c>
      <c r="D154" s="35">
        <f t="shared" si="39"/>
        <v>0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44995817</v>
      </c>
      <c r="R154" s="35">
        <f t="shared" si="39"/>
        <v>0</v>
      </c>
      <c r="S154" s="35">
        <f t="shared" si="39"/>
        <v>200000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45390430</v>
      </c>
    </row>
    <row r="155" spans="1:30" s="6" customFormat="1" ht="2" customHeight="1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42">
      <c r="A156" s="10" t="s">
        <v>33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4">
      <c r="A157" s="11" t="s">
        <v>58</v>
      </c>
      <c r="B157" s="14" t="s">
        <v>16</v>
      </c>
      <c r="C157" s="25" t="s">
        <v>35</v>
      </c>
      <c r="D157" s="26" t="s">
        <v>35</v>
      </c>
      <c r="E157" s="26" t="s">
        <v>35</v>
      </c>
      <c r="F157" s="26" t="s">
        <v>35</v>
      </c>
      <c r="G157" s="26" t="s">
        <v>35</v>
      </c>
      <c r="H157" s="26" t="s">
        <v>35</v>
      </c>
      <c r="I157" s="26" t="s">
        <v>35</v>
      </c>
      <c r="J157" s="26" t="s">
        <v>35</v>
      </c>
      <c r="K157" s="26" t="s">
        <v>35</v>
      </c>
      <c r="L157" s="26" t="s">
        <v>35</v>
      </c>
      <c r="M157" s="26" t="s">
        <v>35</v>
      </c>
      <c r="N157" s="26" t="s">
        <v>35</v>
      </c>
      <c r="O157" s="26" t="s">
        <v>35</v>
      </c>
      <c r="P157" s="26" t="s">
        <v>35</v>
      </c>
      <c r="Q157" s="26" t="s">
        <v>35</v>
      </c>
      <c r="R157" s="26" t="s">
        <v>35</v>
      </c>
      <c r="S157" s="26" t="s">
        <v>35</v>
      </c>
      <c r="T157" s="26" t="s">
        <v>35</v>
      </c>
      <c r="U157" s="26" t="s">
        <v>35</v>
      </c>
      <c r="V157" s="26" t="s">
        <v>35</v>
      </c>
      <c r="W157" s="26" t="s">
        <v>35</v>
      </c>
      <c r="X157" s="26" t="s">
        <v>35</v>
      </c>
      <c r="Y157" s="26" t="s">
        <v>35</v>
      </c>
      <c r="Z157" s="26" t="s">
        <v>35</v>
      </c>
      <c r="AA157" s="26" t="s">
        <v>35</v>
      </c>
      <c r="AB157" s="26" t="s">
        <v>35</v>
      </c>
      <c r="AC157" s="26" t="s">
        <v>35</v>
      </c>
      <c r="AD157" s="27">
        <f t="shared" si="32"/>
        <v>0</v>
      </c>
    </row>
    <row r="158" spans="1:30" s="6" customFormat="1" ht="28">
      <c r="A158" s="11" t="s">
        <v>140</v>
      </c>
      <c r="B158" s="14" t="s">
        <v>17</v>
      </c>
      <c r="C158" s="25" t="s">
        <v>35</v>
      </c>
      <c r="D158" s="26" t="s">
        <v>35</v>
      </c>
      <c r="E158" s="26" t="s">
        <v>35</v>
      </c>
      <c r="F158" s="26" t="s">
        <v>35</v>
      </c>
      <c r="G158" s="26" t="s">
        <v>35</v>
      </c>
      <c r="H158" s="26" t="s">
        <v>35</v>
      </c>
      <c r="I158" s="26" t="s">
        <v>35</v>
      </c>
      <c r="J158" s="26" t="s">
        <v>35</v>
      </c>
      <c r="K158" s="26" t="s">
        <v>35</v>
      </c>
      <c r="L158" s="26" t="s">
        <v>35</v>
      </c>
      <c r="M158" s="26" t="s">
        <v>35</v>
      </c>
      <c r="N158" s="26" t="s">
        <v>35</v>
      </c>
      <c r="O158" s="26" t="s">
        <v>35</v>
      </c>
      <c r="P158" s="26" t="s">
        <v>35</v>
      </c>
      <c r="Q158" s="26" t="s">
        <v>35</v>
      </c>
      <c r="R158" s="26" t="s">
        <v>35</v>
      </c>
      <c r="S158" s="26" t="s">
        <v>35</v>
      </c>
      <c r="T158" s="26" t="s">
        <v>35</v>
      </c>
      <c r="U158" s="26" t="s">
        <v>35</v>
      </c>
      <c r="V158" s="26" t="s">
        <v>35</v>
      </c>
      <c r="W158" s="26" t="s">
        <v>35</v>
      </c>
      <c r="X158" s="26" t="s">
        <v>35</v>
      </c>
      <c r="Y158" s="26" t="s">
        <v>35</v>
      </c>
      <c r="Z158" s="26" t="s">
        <v>35</v>
      </c>
      <c r="AA158" s="26" t="s">
        <v>35</v>
      </c>
      <c r="AB158" s="26" t="s">
        <v>35</v>
      </c>
      <c r="AC158" s="26" t="s">
        <v>35</v>
      </c>
      <c r="AD158" s="27">
        <f t="shared" si="32"/>
        <v>0</v>
      </c>
    </row>
    <row r="159" spans="1:30" s="6" customFormat="1" ht="28">
      <c r="A159" s="11" t="s">
        <v>59</v>
      </c>
      <c r="B159" s="14" t="s">
        <v>18</v>
      </c>
      <c r="C159" s="25" t="s">
        <v>35</v>
      </c>
      <c r="D159" s="26" t="s">
        <v>35</v>
      </c>
      <c r="E159" s="26" t="s">
        <v>35</v>
      </c>
      <c r="F159" s="26" t="s">
        <v>35</v>
      </c>
      <c r="G159" s="26" t="s">
        <v>35</v>
      </c>
      <c r="H159" s="26" t="s">
        <v>35</v>
      </c>
      <c r="I159" s="26" t="s">
        <v>35</v>
      </c>
      <c r="J159" s="26" t="s">
        <v>35</v>
      </c>
      <c r="K159" s="26" t="s">
        <v>35</v>
      </c>
      <c r="L159" s="26" t="s">
        <v>35</v>
      </c>
      <c r="M159" s="26" t="s">
        <v>35</v>
      </c>
      <c r="N159" s="26" t="s">
        <v>35</v>
      </c>
      <c r="O159" s="26" t="s">
        <v>35</v>
      </c>
      <c r="P159" s="26" t="s">
        <v>35</v>
      </c>
      <c r="Q159" s="26" t="s">
        <v>35</v>
      </c>
      <c r="R159" s="26" t="s">
        <v>35</v>
      </c>
      <c r="S159" s="26" t="s">
        <v>35</v>
      </c>
      <c r="T159" s="26" t="s">
        <v>35</v>
      </c>
      <c r="U159" s="26" t="s">
        <v>35</v>
      </c>
      <c r="V159" s="26" t="s">
        <v>35</v>
      </c>
      <c r="W159" s="26" t="s">
        <v>35</v>
      </c>
      <c r="X159" s="26" t="s">
        <v>35</v>
      </c>
      <c r="Y159" s="26" t="s">
        <v>35</v>
      </c>
      <c r="Z159" s="26" t="s">
        <v>35</v>
      </c>
      <c r="AA159" s="26" t="s">
        <v>35</v>
      </c>
      <c r="AB159" s="26" t="s">
        <v>35</v>
      </c>
      <c r="AC159" s="26" t="s">
        <v>35</v>
      </c>
      <c r="AD159" s="27">
        <f t="shared" si="32"/>
        <v>0</v>
      </c>
    </row>
    <row r="160" spans="1:30" s="6" customFormat="1" ht="14">
      <c r="A160" s="11" t="s">
        <v>60</v>
      </c>
      <c r="B160" s="14" t="s">
        <v>19</v>
      </c>
      <c r="C160" s="25" t="s">
        <v>35</v>
      </c>
      <c r="D160" s="26" t="s">
        <v>35</v>
      </c>
      <c r="E160" s="26" t="s">
        <v>35</v>
      </c>
      <c r="F160" s="26" t="s">
        <v>35</v>
      </c>
      <c r="G160" s="26" t="s">
        <v>35</v>
      </c>
      <c r="H160" s="26" t="s">
        <v>35</v>
      </c>
      <c r="I160" s="26" t="s">
        <v>35</v>
      </c>
      <c r="J160" s="26" t="s">
        <v>35</v>
      </c>
      <c r="K160" s="26" t="s">
        <v>35</v>
      </c>
      <c r="L160" s="26" t="s">
        <v>35</v>
      </c>
      <c r="M160" s="26" t="s">
        <v>35</v>
      </c>
      <c r="N160" s="26" t="s">
        <v>35</v>
      </c>
      <c r="O160" s="26" t="s">
        <v>35</v>
      </c>
      <c r="P160" s="26" t="s">
        <v>35</v>
      </c>
      <c r="Q160" s="26" t="s">
        <v>35</v>
      </c>
      <c r="R160" s="26" t="s">
        <v>35</v>
      </c>
      <c r="S160" s="26" t="s">
        <v>35</v>
      </c>
      <c r="T160" s="26" t="s">
        <v>35</v>
      </c>
      <c r="U160" s="26" t="s">
        <v>35</v>
      </c>
      <c r="V160" s="26" t="s">
        <v>35</v>
      </c>
      <c r="W160" s="26" t="s">
        <v>35</v>
      </c>
      <c r="X160" s="26" t="s">
        <v>35</v>
      </c>
      <c r="Y160" s="26" t="s">
        <v>35</v>
      </c>
      <c r="Z160" s="26" t="s">
        <v>35</v>
      </c>
      <c r="AA160" s="26" t="s">
        <v>35</v>
      </c>
      <c r="AB160" s="26" t="s">
        <v>35</v>
      </c>
      <c r="AC160" s="26" t="s">
        <v>35</v>
      </c>
      <c r="AD160" s="27">
        <f t="shared" si="32"/>
        <v>0</v>
      </c>
    </row>
    <row r="161" spans="1:30" s="6" customFormat="1" ht="14">
      <c r="A161" s="11" t="s">
        <v>61</v>
      </c>
      <c r="B161" s="14" t="s">
        <v>20</v>
      </c>
      <c r="C161" s="25" t="s">
        <v>35</v>
      </c>
      <c r="D161" s="26" t="s">
        <v>35</v>
      </c>
      <c r="E161" s="26" t="s">
        <v>35</v>
      </c>
      <c r="F161" s="26" t="s">
        <v>35</v>
      </c>
      <c r="G161" s="26" t="s">
        <v>35</v>
      </c>
      <c r="H161" s="26" t="s">
        <v>35</v>
      </c>
      <c r="I161" s="26" t="s">
        <v>35</v>
      </c>
      <c r="J161" s="26" t="s">
        <v>35</v>
      </c>
      <c r="K161" s="26" t="s">
        <v>35</v>
      </c>
      <c r="L161" s="26" t="s">
        <v>35</v>
      </c>
      <c r="M161" s="26" t="s">
        <v>35</v>
      </c>
      <c r="N161" s="26" t="s">
        <v>35</v>
      </c>
      <c r="O161" s="26" t="s">
        <v>35</v>
      </c>
      <c r="P161" s="26" t="s">
        <v>35</v>
      </c>
      <c r="Q161" s="26" t="s">
        <v>35</v>
      </c>
      <c r="R161" s="26" t="s">
        <v>35</v>
      </c>
      <c r="S161" s="26" t="s">
        <v>35</v>
      </c>
      <c r="T161" s="26" t="s">
        <v>35</v>
      </c>
      <c r="U161" s="26" t="s">
        <v>35</v>
      </c>
      <c r="V161" s="26" t="s">
        <v>35</v>
      </c>
      <c r="W161" s="26" t="s">
        <v>35</v>
      </c>
      <c r="X161" s="26" t="s">
        <v>35</v>
      </c>
      <c r="Y161" s="26" t="s">
        <v>35</v>
      </c>
      <c r="Z161" s="26" t="s">
        <v>35</v>
      </c>
      <c r="AA161" s="26" t="s">
        <v>35</v>
      </c>
      <c r="AB161" s="26" t="s">
        <v>35</v>
      </c>
      <c r="AC161" s="26" t="s">
        <v>35</v>
      </c>
      <c r="AD161" s="27">
        <f t="shared" si="32"/>
        <v>0</v>
      </c>
    </row>
    <row r="162" spans="1:30" s="6" customFormat="1" ht="28">
      <c r="A162" s="11" t="s">
        <v>62</v>
      </c>
      <c r="B162" s="14" t="s">
        <v>21</v>
      </c>
      <c r="C162" s="15">
        <v>0</v>
      </c>
      <c r="D162" s="16">
        <v>127012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345000</v>
      </c>
      <c r="O162" s="16">
        <v>10155991</v>
      </c>
      <c r="P162" s="16">
        <v>0</v>
      </c>
      <c r="Q162" s="16">
        <v>0</v>
      </c>
      <c r="R162" s="16">
        <v>0</v>
      </c>
      <c r="S162" s="16">
        <v>932965</v>
      </c>
      <c r="T162" s="16">
        <v>0</v>
      </c>
      <c r="U162" s="16">
        <v>381525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11942493</v>
      </c>
    </row>
    <row r="163" spans="1:30" s="6" customFormat="1" ht="14">
      <c r="A163" s="37" t="s">
        <v>90</v>
      </c>
      <c r="B163" s="33"/>
      <c r="C163" s="34">
        <f t="shared" ref="C163:AD163" si="41">SUM(C157:C162)</f>
        <v>0</v>
      </c>
      <c r="D163" s="35">
        <f t="shared" si="41"/>
        <v>127012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345000</v>
      </c>
      <c r="O163" s="35">
        <f t="shared" si="41"/>
        <v>10155991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932965</v>
      </c>
      <c r="T163" s="35">
        <f t="shared" si="41"/>
        <v>0</v>
      </c>
      <c r="U163" s="35">
        <f t="shared" si="41"/>
        <v>381525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11942493</v>
      </c>
    </row>
    <row r="164" spans="1:30" s="6" customFormat="1" ht="2" customHeight="1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ht="14">
      <c r="A165" s="32" t="s">
        <v>95</v>
      </c>
      <c r="B165" s="33"/>
      <c r="C165" s="34">
        <f t="shared" ref="C165:AD165" si="43">SUM(C145+C28+C163+C154)</f>
        <v>41563768</v>
      </c>
      <c r="D165" s="35">
        <f t="shared" si="43"/>
        <v>6999933</v>
      </c>
      <c r="E165" s="35">
        <f t="shared" si="43"/>
        <v>1076000</v>
      </c>
      <c r="F165" s="35">
        <f t="shared" si="43"/>
        <v>0</v>
      </c>
      <c r="G165" s="35">
        <f t="shared" si="43"/>
        <v>2178721</v>
      </c>
      <c r="H165" s="35">
        <f t="shared" si="43"/>
        <v>2982812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1240000</v>
      </c>
      <c r="L165" s="35">
        <f t="shared" si="43"/>
        <v>0</v>
      </c>
      <c r="M165" s="35">
        <f t="shared" si="43"/>
        <v>0</v>
      </c>
      <c r="N165" s="35">
        <f t="shared" si="43"/>
        <v>402706</v>
      </c>
      <c r="O165" s="35">
        <f t="shared" si="43"/>
        <v>10155991</v>
      </c>
      <c r="P165" s="35">
        <f t="shared" si="43"/>
        <v>0</v>
      </c>
      <c r="Q165" s="35">
        <f t="shared" si="43"/>
        <v>44995817</v>
      </c>
      <c r="R165" s="35">
        <f t="shared" si="43"/>
        <v>0</v>
      </c>
      <c r="S165" s="35">
        <f t="shared" si="43"/>
        <v>1312965</v>
      </c>
      <c r="T165" s="35">
        <f t="shared" si="43"/>
        <v>0</v>
      </c>
      <c r="U165" s="35">
        <f t="shared" si="43"/>
        <v>572051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113480764</v>
      </c>
    </row>
    <row r="166" spans="1:30" s="6" customFormat="1" ht="2" customHeight="1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ht="14">
      <c r="A167" s="10" t="s">
        <v>39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ht="14">
      <c r="A168" s="12" t="s">
        <v>104</v>
      </c>
      <c r="B168" s="1" t="s">
        <v>34</v>
      </c>
      <c r="C168" s="15">
        <v>0</v>
      </c>
      <c r="D168" s="16">
        <v>203214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203214</v>
      </c>
    </row>
    <row r="169" spans="1:30" s="6" customFormat="1" ht="14">
      <c r="A169" s="12" t="s">
        <v>105</v>
      </c>
      <c r="B169" s="1" t="s">
        <v>34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ht="14">
      <c r="A170" s="12" t="s">
        <v>106</v>
      </c>
      <c r="B170" s="1" t="s">
        <v>34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ht="14">
      <c r="A171" s="12" t="s">
        <v>107</v>
      </c>
      <c r="B171" s="1" t="s">
        <v>34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ht="14">
      <c r="A172" s="12" t="s">
        <v>108</v>
      </c>
      <c r="B172" s="1" t="s">
        <v>34</v>
      </c>
      <c r="C172" s="15"/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8">
      <c r="A173" s="12" t="s">
        <v>109</v>
      </c>
      <c r="B173" s="1" t="s">
        <v>34</v>
      </c>
      <c r="C173" s="15"/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ht="14">
      <c r="A174" s="32" t="s">
        <v>110</v>
      </c>
      <c r="B174" s="33"/>
      <c r="C174" s="34">
        <f>SUM(C168:C173)</f>
        <v>0</v>
      </c>
      <c r="D174" s="35">
        <f t="shared" ref="D174:AD174" si="45">SUM(D168:D173)</f>
        <v>203214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203214</v>
      </c>
    </row>
    <row r="175" spans="1:30" s="6" customFormat="1" ht="2" customHeight="1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ht="14">
      <c r="A176" s="32" t="s">
        <v>96</v>
      </c>
      <c r="B176" s="33"/>
      <c r="C176" s="34">
        <f t="shared" ref="C176:AD176" si="47">C165+C174</f>
        <v>41563768</v>
      </c>
      <c r="D176" s="35">
        <f t="shared" si="47"/>
        <v>7203147</v>
      </c>
      <c r="E176" s="35">
        <f t="shared" si="47"/>
        <v>1076000</v>
      </c>
      <c r="F176" s="35">
        <f t="shared" si="47"/>
        <v>0</v>
      </c>
      <c r="G176" s="35">
        <f t="shared" si="47"/>
        <v>2178721</v>
      </c>
      <c r="H176" s="35">
        <f t="shared" si="47"/>
        <v>2982812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1240000</v>
      </c>
      <c r="L176" s="35">
        <f t="shared" si="47"/>
        <v>0</v>
      </c>
      <c r="M176" s="35">
        <f t="shared" si="47"/>
        <v>0</v>
      </c>
      <c r="N176" s="35">
        <f t="shared" si="47"/>
        <v>402706</v>
      </c>
      <c r="O176" s="35">
        <f t="shared" si="47"/>
        <v>10155991</v>
      </c>
      <c r="P176" s="35">
        <f t="shared" si="47"/>
        <v>0</v>
      </c>
      <c r="Q176" s="35">
        <f t="shared" si="47"/>
        <v>44995817</v>
      </c>
      <c r="R176" s="35">
        <f t="shared" si="47"/>
        <v>0</v>
      </c>
      <c r="S176" s="35">
        <f t="shared" si="47"/>
        <v>1312965</v>
      </c>
      <c r="T176" s="35">
        <f t="shared" si="47"/>
        <v>0</v>
      </c>
      <c r="U176" s="35">
        <f t="shared" si="47"/>
        <v>572051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113683978</v>
      </c>
    </row>
    <row r="177" spans="1:30" s="6" customFormat="1" ht="2" customHeight="1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ht="28">
      <c r="A178" s="10" t="s">
        <v>40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ht="28">
      <c r="A179" s="12" t="s">
        <v>63</v>
      </c>
      <c r="B179" s="1" t="s">
        <v>41</v>
      </c>
      <c r="C179" s="15">
        <v>130000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130000</v>
      </c>
    </row>
    <row r="180" spans="1:30" s="6" customFormat="1" ht="14">
      <c r="A180" s="12" t="s">
        <v>139</v>
      </c>
      <c r="B180" s="1" t="s">
        <v>42</v>
      </c>
      <c r="C180" s="15">
        <v>0</v>
      </c>
      <c r="D180" s="16">
        <v>0</v>
      </c>
      <c r="E180" s="16">
        <v>0</v>
      </c>
      <c r="F180" s="16">
        <v>0</v>
      </c>
      <c r="G180" s="16">
        <v>537997</v>
      </c>
      <c r="H180" s="16">
        <v>0</v>
      </c>
      <c r="I180" s="16">
        <v>0</v>
      </c>
      <c r="J180" s="16">
        <v>0</v>
      </c>
      <c r="K180" s="16">
        <f>516617+25650</f>
        <v>542267</v>
      </c>
      <c r="L180" s="16">
        <v>0</v>
      </c>
      <c r="M180" s="16">
        <v>0</v>
      </c>
      <c r="N180" s="16">
        <v>557126</v>
      </c>
      <c r="O180" s="16">
        <v>18777351</v>
      </c>
      <c r="P180" s="16">
        <v>0</v>
      </c>
      <c r="Q180" s="16">
        <v>10319304</v>
      </c>
      <c r="R180" s="16">
        <v>0</v>
      </c>
      <c r="S180" s="16">
        <v>2022941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32756986</v>
      </c>
    </row>
    <row r="181" spans="1:30" s="6" customFormat="1" ht="28">
      <c r="A181" s="12" t="s">
        <v>64</v>
      </c>
      <c r="B181" s="1" t="s">
        <v>43</v>
      </c>
      <c r="C181" s="15">
        <v>1260786</v>
      </c>
      <c r="D181" s="16">
        <f>142223+73422</f>
        <v>215645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1476431</v>
      </c>
    </row>
    <row r="182" spans="1:30" s="6" customFormat="1" ht="14">
      <c r="A182" s="12" t="s">
        <v>65</v>
      </c>
      <c r="B182" s="1" t="s">
        <v>44</v>
      </c>
      <c r="C182" s="15">
        <v>220000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220000</v>
      </c>
    </row>
    <row r="183" spans="1:30" s="6" customFormat="1" ht="28">
      <c r="A183" s="12" t="s">
        <v>66</v>
      </c>
      <c r="B183" s="1" t="s">
        <v>45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ht="28">
      <c r="A184" s="12" t="s">
        <v>67</v>
      </c>
      <c r="B184" s="1" t="s">
        <v>46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8">
      <c r="A185" s="12" t="s">
        <v>68</v>
      </c>
      <c r="B185" s="1" t="s">
        <v>47</v>
      </c>
      <c r="C185" s="15">
        <v>0</v>
      </c>
      <c r="D185" s="16">
        <v>0</v>
      </c>
      <c r="E185" s="16">
        <v>83220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83220</v>
      </c>
    </row>
    <row r="186" spans="1:30" s="6" customFormat="1" ht="14">
      <c r="A186" s="12" t="s">
        <v>69</v>
      </c>
      <c r="B186" s="1" t="s">
        <v>48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ht="14">
      <c r="A187" s="12" t="s">
        <v>113</v>
      </c>
      <c r="B187" s="1" t="s">
        <v>112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ht="14">
      <c r="A188" s="12" t="s">
        <v>70</v>
      </c>
      <c r="B188" s="1" t="s">
        <v>49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ht="28">
      <c r="A189" s="12" t="s">
        <v>71</v>
      </c>
      <c r="B189" s="1" t="s">
        <v>49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ht="14">
      <c r="A190" s="12" t="s">
        <v>72</v>
      </c>
      <c r="B190" s="1" t="s">
        <v>50</v>
      </c>
      <c r="C190" s="15">
        <v>2560422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2560422</v>
      </c>
    </row>
    <row r="191" spans="1:30" s="6" customFormat="1" ht="14">
      <c r="A191" s="12" t="s">
        <v>73</v>
      </c>
      <c r="B191" s="1" t="s">
        <v>51</v>
      </c>
      <c r="C191" s="15">
        <v>353120</v>
      </c>
      <c r="D191" s="16">
        <v>2373918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2727038</v>
      </c>
    </row>
    <row r="192" spans="1:30" s="6" customFormat="1" ht="28">
      <c r="A192" s="12" t="s">
        <v>74</v>
      </c>
      <c r="B192" s="1" t="s">
        <v>53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ht="14">
      <c r="A193" s="12" t="s">
        <v>75</v>
      </c>
      <c r="B193" s="1" t="s">
        <v>54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-860535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-860535</v>
      </c>
    </row>
    <row r="194" spans="1:30" s="6" customFormat="1" ht="14">
      <c r="A194" s="12" t="s">
        <v>76</v>
      </c>
      <c r="B194" s="1" t="s">
        <v>55</v>
      </c>
      <c r="C194" s="15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0</v>
      </c>
    </row>
    <row r="195" spans="1:30" s="6" customFormat="1" ht="14">
      <c r="A195" s="32" t="s">
        <v>97</v>
      </c>
      <c r="B195" s="33"/>
      <c r="C195" s="34">
        <f t="shared" ref="C195:AD195" si="50">SUM(C179:C194)</f>
        <v>4524328</v>
      </c>
      <c r="D195" s="35">
        <f t="shared" si="50"/>
        <v>2589563</v>
      </c>
      <c r="E195" s="35">
        <f t="shared" si="50"/>
        <v>83220</v>
      </c>
      <c r="F195" s="35">
        <f t="shared" si="50"/>
        <v>0</v>
      </c>
      <c r="G195" s="35">
        <f t="shared" si="50"/>
        <v>537997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542267</v>
      </c>
      <c r="L195" s="35">
        <f t="shared" si="50"/>
        <v>0</v>
      </c>
      <c r="M195" s="35">
        <f t="shared" si="50"/>
        <v>0</v>
      </c>
      <c r="N195" s="35">
        <f t="shared" si="50"/>
        <v>557126</v>
      </c>
      <c r="O195" s="35">
        <f t="shared" si="50"/>
        <v>18777351</v>
      </c>
      <c r="P195" s="35">
        <f t="shared" si="50"/>
        <v>0</v>
      </c>
      <c r="Q195" s="35">
        <f t="shared" si="50"/>
        <v>10319304</v>
      </c>
      <c r="R195" s="35">
        <f t="shared" si="50"/>
        <v>0</v>
      </c>
      <c r="S195" s="35">
        <f t="shared" si="50"/>
        <v>2022941</v>
      </c>
      <c r="T195" s="35">
        <f t="shared" si="50"/>
        <v>0</v>
      </c>
      <c r="U195" s="35">
        <f t="shared" si="50"/>
        <v>-860535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39093562</v>
      </c>
    </row>
    <row r="196" spans="1:30" s="6" customFormat="1" ht="2" customHeight="1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70">
      <c r="A197" s="32" t="s">
        <v>98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2" customHeight="1"/>
    <row r="199" spans="1:30" ht="28">
      <c r="A199" s="9" t="s">
        <v>56</v>
      </c>
      <c r="C199" s="7" t="str">
        <f t="shared" ref="C199:AD199" si="52">IF(C3&gt;C195,"Yes","No")</f>
        <v>Yes</v>
      </c>
      <c r="D199" s="7" t="str">
        <f t="shared" si="52"/>
        <v>No</v>
      </c>
      <c r="E199" s="7" t="str">
        <f t="shared" si="52"/>
        <v>Yes</v>
      </c>
      <c r="F199" s="7" t="str">
        <f t="shared" si="52"/>
        <v>No</v>
      </c>
      <c r="G199" s="7" t="str">
        <f t="shared" si="52"/>
        <v>Yes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Yes</v>
      </c>
      <c r="R199" s="7" t="str">
        <f t="shared" si="52"/>
        <v>No</v>
      </c>
      <c r="S199" s="7" t="str">
        <f t="shared" si="52"/>
        <v>Yes</v>
      </c>
      <c r="T199" s="7" t="str">
        <f t="shared" si="52"/>
        <v>No</v>
      </c>
      <c r="U199" s="7" t="str">
        <f t="shared" si="52"/>
        <v>Yes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Yes</v>
      </c>
    </row>
  </sheetData>
  <sheetProtection formatCells="0" formatColumns="0" formatRows="0"/>
  <conditionalFormatting sqref="C199:AD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Michael Everest</cp:lastModifiedBy>
  <cp:lastPrinted>2017-03-28T16:11:06Z</cp:lastPrinted>
  <dcterms:created xsi:type="dcterms:W3CDTF">2013-05-02T21:12:35Z</dcterms:created>
  <dcterms:modified xsi:type="dcterms:W3CDTF">2023-06-25T00:51:21Z</dcterms:modified>
</cp:coreProperties>
</file>