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verest/Library/Mobile Documents/com~apple~CloudDocs/temp/"/>
    </mc:Choice>
  </mc:AlternateContent>
  <xr:revisionPtr revIDLastSave="0" documentId="13_ncr:1_{3FE2883F-3C33-3B42-BFF0-3980F15DAB44}" xr6:coauthVersionLast="47" xr6:coauthVersionMax="47" xr10:uidLastSave="{00000000-0000-0000-0000-000000000000}"/>
  <bookViews>
    <workbookView xWindow="0" yWindow="460" windowWidth="29240" windowHeight="2834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5" i="1" l="1"/>
  <c r="S10" i="1"/>
  <c r="Q10" i="1"/>
  <c r="N10" i="1"/>
  <c r="D181" i="1" l="1"/>
  <c r="K3" i="1" l="1"/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2" i="1"/>
  <c r="S18" i="1" s="1"/>
  <c r="R10" i="1"/>
  <c r="R12" i="1" s="1"/>
  <c r="R18" i="1" s="1"/>
  <c r="Q12" i="1"/>
  <c r="Q18" i="1" s="1"/>
  <c r="P10" i="1"/>
  <c r="P12" i="1" s="1"/>
  <c r="P18" i="1" s="1"/>
  <c r="O10" i="1"/>
  <c r="O12" i="1" s="1"/>
  <c r="O18" i="1" s="1"/>
  <c r="N12" i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O197" i="1" s="1"/>
  <c r="S145" i="1"/>
  <c r="S165" i="1" s="1"/>
  <c r="S176" i="1" s="1"/>
  <c r="S197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<sst xmlns="http://schemas.openxmlformats.org/spreadsheetml/2006/main" count="465" uniqueCount="143">
  <si>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</si>
  <si>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</si>
  <si>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</si>
  <si>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</si>
  <si>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</si>
  <si>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</si>
  <si>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</si>
  <si>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</si>
  <si>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</si>
  <si>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</si>
  <si>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</si>
  <si>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</si>
  <si>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</si>
  <si>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</si>
  <si>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</si>
  <si>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</si>
  <si>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</si>
  <si>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</si>
  <si>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</si>
  <si>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</si>
  <si>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</si>
  <si>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</si>
  <si>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</si>
  <si>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</si>
  <si>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</si>
  <si>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</si>
  <si>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</si>
  <si>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</si>
  <si>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</si>
  <si>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</si>
  <si>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</si>
  <si>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</si>
  <si>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</si>
  <si>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</si>
  <si>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</si>
  <si>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</si>
  <si>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</si>
  <si>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</si>
  <si>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</si>
  <si>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</si>
  <si>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</si>
  <si>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</si>
  <si>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</si>
  <si>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</si>
  <si>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</si>
  <si>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</si>
  <si>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</si>
  <si>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</si>
  <si>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</si>
  <si>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</si>
  <si>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</si>
  <si>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</si>
  <si>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</si>
  <si>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</si>
  <si>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</si>
  <si>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</si>
  <si>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</si>
  <si>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</si>
  <si>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</si>
  <si>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</si>
  <si>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</si>
  <si>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</si>
  <si>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</si>
  <si>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</si>
  <si>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</si>
  <si>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</si>
  <si>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</si>
  <si>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</si>
  <si>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</si>
  <si>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</si>
  <si>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</si>
  <si>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</si>
  <si>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</si>
  <si>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</si>
  <si>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</si>
  <si>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</si>
  <si>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</si>
  <si>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</si>
  <si>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</si>
  <si>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</si>
  <si>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</si>
  <si>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</si>
  <si>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</si>
  <si>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</si>
  <si>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</si>
  <si>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</si>
  <si>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</si>
  <si>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</si>
  <si>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</si>
  <si>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</si>
  <si>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</si>
  <si>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</si>
  <si>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</si>
  <si>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</si>
  <si>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</si>
  <si>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</si>
  <si>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</si>
  <si>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</si>
  <si>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</si>
  <si>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</si>
  <si>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</si>
  <si>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</si>
  <si>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</si>
  <si>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</si>
  <si>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</si>
  <si>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</si>
  <si>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</si>
  <si>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</si>
  <si>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</si>
  <si>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</si>
  <si>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</si>
  <si>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</si>
  <si>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</si>
  <si>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</si>
  <si>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</si>
  <si>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</si>
  <si>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</si>
  <si>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</si>
  <si>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</si>
  <si>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</si>
  <si>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</si>
  <si>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</si>
  <si>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</si>
  <si>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</si>
  <si>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</si>
  <si>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</si>
  <si>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</si>
  <si>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</si>
  <si>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</si>
  <si>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</si>
  <si>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</si>
  <si>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</si>
  <si>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</si>
  <si>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</si>
  <si>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</si>
  <si>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</si>
  <si>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</si>
  <si>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</si>
  <si>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</si>
  <si>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</si>
  <si>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</si>
  <si>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FY2021-2022 UNIFORM BUDGET SUMMARY</t>
  </si>
  <si>
    <t>Weld County School District RE-5J
District Code: 3110
Adopted Budget
Adopted: June 16, 2020
Budgeted Pupil Count: 3,826.50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</si>
</sst>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="125" zoomScaleNormal="125" workbookViewId="0">
      <pane xSplit="2" ySplit="2" topLeftCell="C179" activePane="bottomRight" state="frozen"/>
      <selection activeCell="G13" sqref="G13"/>
      <selection pane="topRight" activeCell="G13" sqref="G13"/>
      <selection pane="bottomLeft" activeCell="G13" sqref="G13"/>
      <selection pane="bottomRight" activeCell="S181" sqref="S181"/>
    </sheetView>
  </sheetViews>
  <sheetFormatPr baseColWidth="10" defaultColWidth="9.25" defaultRowHeight="13"/>
  <cols>
    <col min="1" max="1" width="47.75" style="13" customWidth="1"/>
    <col min="2" max="2" width="14" style="1" bestFit="1" customWidth="1"/>
    <col min="3" max="7" width="18.75" style="2" customWidth="1"/>
    <col min="8" max="10" width="18.75" style="2" hidden="1" customWidth="1"/>
    <col min="11" max="11" width="18.75" style="2" customWidth="1"/>
    <col min="12" max="13" width="18.75" style="2" hidden="1" customWidth="1"/>
    <col min="14" max="15" width="18.75" style="2" customWidth="1"/>
    <col min="16" max="16" width="18.75" style="2" hidden="1" customWidth="1"/>
    <col min="17" max="17" width="18.75" style="2" customWidth="1"/>
    <col min="18" max="18" width="18.75" style="2" hidden="1" customWidth="1"/>
    <col min="19" max="19" width="18.75" style="2" customWidth="1"/>
    <col min="20" max="29" width="18.75" style="2" hidden="1" customWidth="1"/>
    <col min="30" max="30" width="18.75" style="2" customWidth="1"/>
    <col min="31" max="16384" width="9.25" style="4"/>
  </cols>
  <sheetData>
    <row r="1" spans="1:30" ht="29" thickBot="1">
      <c r="A1" s="11" t="s">
        <v>141</v>
      </c>
      <c r="P1" s="3"/>
    </row>
    <row r="2" spans="1:30" s="5" customFormat="1" ht="113" thickBot="1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8">
      <c r="A3" s="15" t="s">
        <v>102</v>
      </c>
      <c r="B3" s="6"/>
      <c r="C3" s="24">
        <v>6570059</v>
      </c>
      <c r="D3" s="25">
        <v>2211931</v>
      </c>
      <c r="E3" s="25">
        <v>171508</v>
      </c>
      <c r="F3" s="25">
        <v>19648</v>
      </c>
      <c r="G3" s="25">
        <v>218740</v>
      </c>
      <c r="H3" s="25">
        <v>0</v>
      </c>
      <c r="I3" s="25">
        <v>0</v>
      </c>
      <c r="J3" s="25">
        <v>0</v>
      </c>
      <c r="K3" s="25">
        <f>515931+25000</f>
        <v>540931</v>
      </c>
      <c r="L3" s="25">
        <v>0</v>
      </c>
      <c r="M3" s="25">
        <v>0</v>
      </c>
      <c r="N3" s="25">
        <v>626441</v>
      </c>
      <c r="O3" s="25">
        <v>14554975</v>
      </c>
      <c r="P3" s="25">
        <v>0</v>
      </c>
      <c r="Q3" s="25">
        <v>168364052</v>
      </c>
      <c r="R3" s="25">
        <v>0</v>
      </c>
      <c r="S3" s="25">
        <v>1276322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194554607</v>
      </c>
    </row>
    <row r="4" spans="1:30" s="5" customFormat="1" ht="2" customHeight="1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ht="14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ht="28">
      <c r="A6" s="17" t="s">
        <v>2</v>
      </c>
      <c r="B6" s="22" t="s">
        <v>3</v>
      </c>
      <c r="C6" s="24">
        <v>14919589</v>
      </c>
      <c r="D6" s="25"/>
      <c r="E6" s="25">
        <v>0</v>
      </c>
      <c r="F6" s="25">
        <v>0</v>
      </c>
      <c r="G6" s="25">
        <v>83438</v>
      </c>
      <c r="H6" s="25">
        <v>0</v>
      </c>
      <c r="I6" s="25">
        <v>0</v>
      </c>
      <c r="J6" s="25">
        <v>0</v>
      </c>
      <c r="K6" s="25">
        <v>530000</v>
      </c>
      <c r="L6" s="25">
        <v>0</v>
      </c>
      <c r="M6" s="25">
        <v>0</v>
      </c>
      <c r="N6" s="25">
        <v>30000</v>
      </c>
      <c r="O6" s="25">
        <v>11110100</v>
      </c>
      <c r="P6" s="25">
        <v>0</v>
      </c>
      <c r="Q6" s="25">
        <v>1084000</v>
      </c>
      <c r="R6" s="25">
        <v>0</v>
      </c>
      <c r="S6" s="25">
        <v>175000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27932127</v>
      </c>
    </row>
    <row r="7" spans="1:30" s="7" customFormat="1" ht="28">
      <c r="A7" s="17" t="s">
        <v>4</v>
      </c>
      <c r="B7" s="22" t="s">
        <v>5</v>
      </c>
      <c r="C7" s="24">
        <v>66111</v>
      </c>
      <c r="D7" s="25"/>
      <c r="E7" s="25">
        <v>0</v>
      </c>
      <c r="F7" s="25">
        <v>0</v>
      </c>
      <c r="G7" s="25"/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/>
      <c r="O7" s="25">
        <v>0</v>
      </c>
      <c r="P7" s="25">
        <v>0</v>
      </c>
      <c r="Q7" s="25"/>
      <c r="R7" s="25">
        <v>0</v>
      </c>
      <c r="S7" s="25"/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66111</v>
      </c>
    </row>
    <row r="8" spans="1:30" s="7" customFormat="1" ht="28">
      <c r="A8" s="17" t="s">
        <v>6</v>
      </c>
      <c r="B8" s="22" t="s">
        <v>7</v>
      </c>
      <c r="C8" s="24">
        <v>24982037</v>
      </c>
      <c r="D8" s="25">
        <v>286467</v>
      </c>
      <c r="E8" s="25">
        <v>0</v>
      </c>
      <c r="F8" s="25">
        <v>0</v>
      </c>
      <c r="G8" s="25">
        <v>16100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/>
      <c r="O8" s="25">
        <v>0</v>
      </c>
      <c r="P8" s="25">
        <v>0</v>
      </c>
      <c r="Q8" s="25"/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25284604</v>
      </c>
    </row>
    <row r="9" spans="1:30" s="7" customFormat="1" ht="28">
      <c r="A9" s="17" t="s">
        <v>8</v>
      </c>
      <c r="B9" s="22" t="s">
        <v>9</v>
      </c>
      <c r="C9" s="24">
        <v>3951869</v>
      </c>
      <c r="D9" s="25">
        <v>531831</v>
      </c>
      <c r="E9" s="25">
        <v>0</v>
      </c>
      <c r="F9" s="25">
        <v>0</v>
      </c>
      <c r="G9" s="25">
        <v>1260000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/>
      <c r="O9" s="25">
        <v>0</v>
      </c>
      <c r="P9" s="25">
        <v>0</v>
      </c>
      <c r="Q9" s="25"/>
      <c r="R9" s="25">
        <v>0</v>
      </c>
      <c r="S9" s="25"/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5743700</v>
      </c>
    </row>
    <row r="10" spans="1:30" s="7" customFormat="1" ht="14">
      <c r="A10" s="46" t="s">
        <v>92</v>
      </c>
      <c r="B10" s="47"/>
      <c r="C10" s="48">
        <f t="shared" ref="C10:AD10" si="1">SUM(C6:C9)</f>
        <v>43919606</v>
      </c>
      <c r="D10" s="49">
        <f t="shared" si="1"/>
        <v>818298</v>
      </c>
      <c r="E10" s="49">
        <f t="shared" si="1"/>
        <v>0</v>
      </c>
      <c r="F10" s="49">
        <f t="shared" si="1"/>
        <v>0</v>
      </c>
      <c r="G10" s="49">
        <f t="shared" si="1"/>
        <v>1359538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530000</v>
      </c>
      <c r="L10" s="49">
        <f t="shared" si="1"/>
        <v>0</v>
      </c>
      <c r="M10" s="49">
        <f t="shared" si="1"/>
        <v>0</v>
      </c>
      <c r="N10" s="49">
        <f t="shared" si="1"/>
        <v>30000</v>
      </c>
      <c r="O10" s="49">
        <f t="shared" si="1"/>
        <v>11110100</v>
      </c>
      <c r="P10" s="49">
        <f t="shared" si="1"/>
        <v>0</v>
      </c>
      <c r="Q10" s="49">
        <f t="shared" si="1"/>
        <v>1084000</v>
      </c>
      <c r="R10" s="49">
        <f t="shared" si="1"/>
        <v>0</v>
      </c>
      <c r="S10" s="49">
        <f t="shared" si="1"/>
        <v>175000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59026542</v>
      </c>
    </row>
    <row r="11" spans="1:30" s="7" customFormat="1" ht="2" customHeight="1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8">
      <c r="A12" s="46" t="s">
        <v>93</v>
      </c>
      <c r="B12" s="47"/>
      <c r="C12" s="48">
        <f t="shared" ref="C12:AD12" si="3">C3+C10</f>
        <v>50489665</v>
      </c>
      <c r="D12" s="49">
        <f t="shared" si="3"/>
        <v>3030229</v>
      </c>
      <c r="E12" s="49">
        <f t="shared" si="3"/>
        <v>171508</v>
      </c>
      <c r="F12" s="49">
        <f t="shared" si="3"/>
        <v>19648</v>
      </c>
      <c r="G12" s="49">
        <f t="shared" si="3"/>
        <v>1578278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1070931</v>
      </c>
      <c r="L12" s="49">
        <f t="shared" si="3"/>
        <v>0</v>
      </c>
      <c r="M12" s="49">
        <f t="shared" si="3"/>
        <v>0</v>
      </c>
      <c r="N12" s="49">
        <f t="shared" si="3"/>
        <v>656441</v>
      </c>
      <c r="O12" s="49">
        <f t="shared" si="3"/>
        <v>25665075</v>
      </c>
      <c r="P12" s="49">
        <f t="shared" si="3"/>
        <v>0</v>
      </c>
      <c r="Q12" s="49">
        <f t="shared" si="3"/>
        <v>169448052</v>
      </c>
      <c r="R12" s="49">
        <f t="shared" si="3"/>
        <v>0</v>
      </c>
      <c r="S12" s="49">
        <f t="shared" si="3"/>
        <v>1451322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253581149</v>
      </c>
    </row>
    <row r="13" spans="1:30" s="7" customFormat="1" ht="2" customHeight="1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8">
      <c r="A14" s="18" t="s">
        <v>94</v>
      </c>
      <c r="B14" s="22" t="s">
        <v>11</v>
      </c>
      <c r="C14" s="32">
        <v>-5621497</v>
      </c>
      <c r="D14" s="33">
        <v>5134384</v>
      </c>
      <c r="E14" s="33">
        <v>0</v>
      </c>
      <c r="F14" s="33">
        <v>487113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ht="28">
      <c r="A15" s="18" t="s">
        <v>99</v>
      </c>
      <c r="B15" s="22" t="s">
        <v>12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70">
      <c r="A16" s="18" t="s">
        <v>13</v>
      </c>
      <c r="B16" s="22" t="s">
        <v>14</v>
      </c>
      <c r="C16" s="24">
        <v>-1738766</v>
      </c>
      <c r="D16" s="25">
        <v>-415000</v>
      </c>
      <c r="E16" s="25">
        <v>600000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315000</v>
      </c>
      <c r="O16" s="25">
        <v>0</v>
      </c>
      <c r="P16" s="25">
        <v>0</v>
      </c>
      <c r="Q16" s="25">
        <v>100000</v>
      </c>
      <c r="R16" s="25">
        <v>0</v>
      </c>
      <c r="S16" s="25">
        <v>1138766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2" customHeight="1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56">
      <c r="A18" s="46" t="s">
        <v>101</v>
      </c>
      <c r="B18" s="47"/>
      <c r="C18" s="48">
        <f t="shared" ref="C18:AD18" si="5">C12+C14+C15+C16</f>
        <v>43129402</v>
      </c>
      <c r="D18" s="49">
        <f t="shared" si="5"/>
        <v>7749613</v>
      </c>
      <c r="E18" s="49">
        <f t="shared" si="5"/>
        <v>771508</v>
      </c>
      <c r="F18" s="49">
        <f t="shared" si="5"/>
        <v>506761</v>
      </c>
      <c r="G18" s="49">
        <f t="shared" si="5"/>
        <v>1578278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1070931</v>
      </c>
      <c r="L18" s="49">
        <f t="shared" si="5"/>
        <v>0</v>
      </c>
      <c r="M18" s="49">
        <f t="shared" si="5"/>
        <v>0</v>
      </c>
      <c r="N18" s="49">
        <f t="shared" si="5"/>
        <v>971441</v>
      </c>
      <c r="O18" s="49">
        <f t="shared" si="5"/>
        <v>25665075</v>
      </c>
      <c r="P18" s="49">
        <f t="shared" si="5"/>
        <v>0</v>
      </c>
      <c r="Q18" s="49">
        <f t="shared" si="5"/>
        <v>169548052</v>
      </c>
      <c r="R18" s="49">
        <f t="shared" si="5"/>
        <v>0</v>
      </c>
      <c r="S18" s="49">
        <f t="shared" si="5"/>
        <v>2590088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253581149</v>
      </c>
    </row>
    <row r="19" spans="1:30" s="7" customFormat="1" ht="2" customHeight="1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ht="14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ht="14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ht="14">
      <c r="A22" s="17" t="s">
        <v>58</v>
      </c>
      <c r="B22" s="22" t="s">
        <v>16</v>
      </c>
      <c r="C22" s="24">
        <v>14743199</v>
      </c>
      <c r="D22" s="25">
        <v>1807303</v>
      </c>
      <c r="E22" s="25">
        <v>0</v>
      </c>
      <c r="F22" s="25">
        <v>278341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16828843</v>
      </c>
    </row>
    <row r="23" spans="1:30" s="7" customFormat="1" ht="28">
      <c r="A23" s="17" t="s">
        <v>140</v>
      </c>
      <c r="B23" s="22" t="s">
        <v>17</v>
      </c>
      <c r="C23" s="24">
        <v>6141539</v>
      </c>
      <c r="D23" s="25">
        <v>796219</v>
      </c>
      <c r="E23" s="25">
        <v>0</v>
      </c>
      <c r="F23" s="25">
        <v>123772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7061530</v>
      </c>
    </row>
    <row r="24" spans="1:30" s="7" customFormat="1" ht="28">
      <c r="A24" s="17" t="s">
        <v>59</v>
      </c>
      <c r="B24" s="22" t="s">
        <v>18</v>
      </c>
      <c r="C24" s="24">
        <v>1405477</v>
      </c>
      <c r="D24" s="25">
        <v>157422</v>
      </c>
      <c r="E24" s="25">
        <v>0</v>
      </c>
      <c r="F24" s="25">
        <v>56765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1619664</v>
      </c>
    </row>
    <row r="25" spans="1:30" s="7" customFormat="1" ht="14">
      <c r="A25" s="17" t="s">
        <v>60</v>
      </c>
      <c r="B25" s="22" t="s">
        <v>19</v>
      </c>
      <c r="C25" s="24">
        <v>2507265</v>
      </c>
      <c r="D25" s="25">
        <v>455882</v>
      </c>
      <c r="E25" s="25">
        <v>0</v>
      </c>
      <c r="F25" s="25">
        <v>16400</v>
      </c>
      <c r="G25" s="25">
        <v>0</v>
      </c>
      <c r="H25" s="25">
        <v>0</v>
      </c>
      <c r="I25" s="25">
        <v>0</v>
      </c>
      <c r="J25" s="25">
        <v>0</v>
      </c>
      <c r="K25" s="25">
        <v>55000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150000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3184547</v>
      </c>
    </row>
    <row r="26" spans="1:30" s="7" customFormat="1" ht="14">
      <c r="A26" s="17" t="s">
        <v>61</v>
      </c>
      <c r="B26" s="22" t="s">
        <v>20</v>
      </c>
      <c r="C26" s="24">
        <v>0</v>
      </c>
      <c r="D26" s="25">
        <v>379318</v>
      </c>
      <c r="E26" s="25">
        <v>0</v>
      </c>
      <c r="F26" s="25"/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379318</v>
      </c>
    </row>
    <row r="27" spans="1:30" s="7" customFormat="1" ht="28">
      <c r="A27" s="17" t="s">
        <v>62</v>
      </c>
      <c r="B27" s="22" t="s">
        <v>21</v>
      </c>
      <c r="C27" s="24">
        <v>11100</v>
      </c>
      <c r="D27" s="25"/>
      <c r="E27" s="25">
        <v>0</v>
      </c>
      <c r="F27" s="25">
        <v>1000</v>
      </c>
      <c r="G27" s="25">
        <v>0</v>
      </c>
      <c r="H27" s="25">
        <v>0</v>
      </c>
      <c r="I27" s="25">
        <v>0</v>
      </c>
      <c r="J27" s="25">
        <v>0</v>
      </c>
      <c r="K27" s="25">
        <v>500000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512100</v>
      </c>
    </row>
    <row r="28" spans="1:30" s="7" customFormat="1" ht="14">
      <c r="A28" s="51" t="s">
        <v>77</v>
      </c>
      <c r="B28" s="47"/>
      <c r="C28" s="48">
        <f t="shared" ref="C28:AD28" si="7">SUM(C22:C27)</f>
        <v>24808580</v>
      </c>
      <c r="D28" s="49">
        <f t="shared" si="7"/>
        <v>3596144</v>
      </c>
      <c r="E28" s="49">
        <f t="shared" si="7"/>
        <v>0</v>
      </c>
      <c r="F28" s="49">
        <f t="shared" si="7"/>
        <v>476278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555000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150000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29586002</v>
      </c>
    </row>
    <row r="29" spans="1:30" s="7" customFormat="1" ht="14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ht="14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ht="14">
      <c r="A31" s="17" t="s">
        <v>58</v>
      </c>
      <c r="B31" s="22" t="s">
        <v>16</v>
      </c>
      <c r="C31" s="37">
        <v>1639244</v>
      </c>
      <c r="D31" s="38">
        <v>29600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1668844</v>
      </c>
    </row>
    <row r="32" spans="1:30" s="7" customFormat="1" ht="28">
      <c r="A32" s="17" t="s">
        <v>140</v>
      </c>
      <c r="B32" s="22" t="s">
        <v>17</v>
      </c>
      <c r="C32" s="37">
        <v>644084</v>
      </c>
      <c r="D32" s="38">
        <v>6201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650285</v>
      </c>
    </row>
    <row r="33" spans="1:30" s="7" customFormat="1" ht="28">
      <c r="A33" s="17" t="s">
        <v>59</v>
      </c>
      <c r="B33" s="22" t="s">
        <v>18</v>
      </c>
      <c r="C33" s="37">
        <v>17872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17872</v>
      </c>
    </row>
    <row r="34" spans="1:30" s="7" customFormat="1" ht="14">
      <c r="A34" s="17" t="s">
        <v>60</v>
      </c>
      <c r="B34" s="22" t="s">
        <v>19</v>
      </c>
      <c r="C34" s="37">
        <v>3250</v>
      </c>
      <c r="D34" s="38">
        <v>200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3450</v>
      </c>
    </row>
    <row r="35" spans="1:30" s="7" customFormat="1" ht="14">
      <c r="A35" s="17" t="s">
        <v>61</v>
      </c>
      <c r="B35" s="22" t="s">
        <v>20</v>
      </c>
      <c r="C35" s="37">
        <v>600</v>
      </c>
      <c r="D35" s="38"/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600</v>
      </c>
    </row>
    <row r="36" spans="1:30" s="7" customFormat="1" ht="28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ht="14">
      <c r="A37" s="51" t="s">
        <v>78</v>
      </c>
      <c r="B37" s="47"/>
      <c r="C37" s="48">
        <f t="shared" ref="C37:AD37" si="9">SUM(C31:C36)</f>
        <v>2305050</v>
      </c>
      <c r="D37" s="49">
        <f t="shared" si="9"/>
        <v>36001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2341051</v>
      </c>
    </row>
    <row r="38" spans="1:30" s="7" customFormat="1" ht="2" customHeight="1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ht="14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ht="14">
      <c r="A40" s="17" t="s">
        <v>58</v>
      </c>
      <c r="B40" s="22" t="s">
        <v>16</v>
      </c>
      <c r="C40" s="37">
        <v>1319574</v>
      </c>
      <c r="D40" s="38">
        <v>17783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1337357</v>
      </c>
    </row>
    <row r="41" spans="1:30" s="7" customFormat="1" ht="28">
      <c r="A41" s="17" t="s">
        <v>140</v>
      </c>
      <c r="B41" s="22" t="s">
        <v>17</v>
      </c>
      <c r="C41" s="37">
        <v>475820</v>
      </c>
      <c r="D41" s="38">
        <v>3975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479795</v>
      </c>
    </row>
    <row r="42" spans="1:30" s="7" customFormat="1" ht="28">
      <c r="A42" s="17" t="s">
        <v>59</v>
      </c>
      <c r="B42" s="22" t="s">
        <v>18</v>
      </c>
      <c r="C42" s="37">
        <v>203161</v>
      </c>
      <c r="D42" s="38">
        <v>14923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218084</v>
      </c>
    </row>
    <row r="43" spans="1:30" s="7" customFormat="1" ht="14">
      <c r="A43" s="17" t="s">
        <v>60</v>
      </c>
      <c r="B43" s="22" t="s">
        <v>19</v>
      </c>
      <c r="C43" s="37">
        <v>9750</v>
      </c>
      <c r="D43" s="38">
        <v>5000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14750</v>
      </c>
    </row>
    <row r="44" spans="1:30" s="7" customFormat="1" ht="14">
      <c r="A44" s="17" t="s">
        <v>61</v>
      </c>
      <c r="B44" s="22" t="s">
        <v>20</v>
      </c>
      <c r="C44" s="37">
        <v>250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250</v>
      </c>
    </row>
    <row r="45" spans="1:30" s="7" customFormat="1" ht="28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ht="14">
      <c r="A46" s="51" t="s">
        <v>79</v>
      </c>
      <c r="B46" s="47"/>
      <c r="C46" s="48">
        <f t="shared" ref="C46:AD46" si="11">SUM(C40:C45)</f>
        <v>2008555</v>
      </c>
      <c r="D46" s="49">
        <f t="shared" si="11"/>
        <v>41681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2050236</v>
      </c>
    </row>
    <row r="47" spans="1:30" s="7" customFormat="1" ht="2" customHeight="1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4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ht="14">
      <c r="A49" s="17" t="s">
        <v>58</v>
      </c>
      <c r="B49" s="22" t="s">
        <v>16</v>
      </c>
      <c r="C49" s="24">
        <v>189250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189250</v>
      </c>
    </row>
    <row r="50" spans="1:30" s="7" customFormat="1" ht="28">
      <c r="A50" s="17" t="s">
        <v>140</v>
      </c>
      <c r="B50" s="22" t="s">
        <v>17</v>
      </c>
      <c r="C50" s="24">
        <v>53145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53145</v>
      </c>
    </row>
    <row r="51" spans="1:30" s="7" customFormat="1" ht="28">
      <c r="A51" s="17" t="s">
        <v>59</v>
      </c>
      <c r="B51" s="22" t="s">
        <v>18</v>
      </c>
      <c r="C51" s="24">
        <v>348680</v>
      </c>
      <c r="D51" s="25">
        <v>8180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356860</v>
      </c>
    </row>
    <row r="52" spans="1:30" s="7" customFormat="1" ht="14">
      <c r="A52" s="17" t="s">
        <v>60</v>
      </c>
      <c r="B52" s="22" t="s">
        <v>19</v>
      </c>
      <c r="C52" s="24">
        <v>0</v>
      </c>
      <c r="D52" s="25">
        <v>600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600</v>
      </c>
    </row>
    <row r="53" spans="1:30" s="7" customFormat="1" ht="14">
      <c r="A53" s="17" t="s">
        <v>61</v>
      </c>
      <c r="B53" s="22" t="s">
        <v>20</v>
      </c>
      <c r="C53" s="24"/>
      <c r="D53" s="25"/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ht="28">
      <c r="A54" s="17" t="s">
        <v>62</v>
      </c>
      <c r="B54" s="22" t="s">
        <v>21</v>
      </c>
      <c r="C54" s="24">
        <v>400000</v>
      </c>
      <c r="D54" s="25">
        <v>1200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401200</v>
      </c>
    </row>
    <row r="55" spans="1:30" s="7" customFormat="1" ht="14">
      <c r="A55" s="51" t="s">
        <v>80</v>
      </c>
      <c r="B55" s="47"/>
      <c r="C55" s="48">
        <f t="shared" ref="C55:AD55" si="13">SUM(C49:C54)</f>
        <v>991075</v>
      </c>
      <c r="D55" s="49">
        <f t="shared" si="13"/>
        <v>9980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1001055</v>
      </c>
    </row>
    <row r="56" spans="1:30" s="7" customFormat="1" ht="2" customHeight="1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ht="28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ht="14">
      <c r="A58" s="17" t="s">
        <v>58</v>
      </c>
      <c r="B58" s="22" t="s">
        <v>16</v>
      </c>
      <c r="C58" s="24">
        <v>1558532</v>
      </c>
      <c r="D58" s="25">
        <v>347847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1906379</v>
      </c>
    </row>
    <row r="59" spans="1:30" s="7" customFormat="1" ht="28">
      <c r="A59" s="17" t="s">
        <v>140</v>
      </c>
      <c r="B59" s="22" t="s">
        <v>17</v>
      </c>
      <c r="C59" s="24">
        <v>566774</v>
      </c>
      <c r="D59" s="25">
        <v>139117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705891</v>
      </c>
    </row>
    <row r="60" spans="1:30" s="7" customFormat="1" ht="28">
      <c r="A60" s="17" t="s">
        <v>59</v>
      </c>
      <c r="B60" s="22" t="s">
        <v>18</v>
      </c>
      <c r="C60" s="24">
        <v>33550</v>
      </c>
      <c r="D60" s="25">
        <v>1800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35350</v>
      </c>
    </row>
    <row r="61" spans="1:30" s="7" customFormat="1" ht="14">
      <c r="A61" s="17" t="s">
        <v>60</v>
      </c>
      <c r="B61" s="22" t="s">
        <v>19</v>
      </c>
      <c r="C61" s="24">
        <v>63551</v>
      </c>
      <c r="D61" s="25">
        <v>1000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64551</v>
      </c>
    </row>
    <row r="62" spans="1:30" s="7" customFormat="1" ht="14">
      <c r="A62" s="17" t="s">
        <v>61</v>
      </c>
      <c r="B62" s="22" t="s">
        <v>20</v>
      </c>
      <c r="C62" s="24"/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ht="28">
      <c r="A63" s="17" t="s">
        <v>62</v>
      </c>
      <c r="B63" s="22" t="s">
        <v>21</v>
      </c>
      <c r="C63" s="24">
        <v>6300</v>
      </c>
      <c r="D63" s="25">
        <v>3400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9700</v>
      </c>
    </row>
    <row r="64" spans="1:30" s="7" customFormat="1" ht="14">
      <c r="A64" s="51" t="s">
        <v>80</v>
      </c>
      <c r="B64" s="47"/>
      <c r="C64" s="48">
        <f t="shared" ref="C64:AD64" si="15">SUM(C58:C63)</f>
        <v>2228707</v>
      </c>
      <c r="D64" s="49">
        <f t="shared" si="15"/>
        <v>493164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2721871</v>
      </c>
    </row>
    <row r="65" spans="1:30" s="7" customFormat="1" ht="2" customHeight="1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8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ht="14">
      <c r="A67" s="17" t="s">
        <v>58</v>
      </c>
      <c r="B67" s="22" t="s">
        <v>16</v>
      </c>
      <c r="C67" s="24">
        <v>346467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31404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377871</v>
      </c>
    </row>
    <row r="68" spans="1:30" s="7" customFormat="1" ht="28">
      <c r="A68" s="17" t="s">
        <v>140</v>
      </c>
      <c r="B68" s="22" t="s">
        <v>17</v>
      </c>
      <c r="C68" s="24">
        <v>124828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12418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137246</v>
      </c>
    </row>
    <row r="69" spans="1:30" s="7" customFormat="1" ht="28">
      <c r="A69" s="17" t="s">
        <v>59</v>
      </c>
      <c r="B69" s="22" t="s">
        <v>18</v>
      </c>
      <c r="C69" s="24">
        <v>19350</v>
      </c>
      <c r="D69" s="25">
        <v>172253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191603</v>
      </c>
    </row>
    <row r="70" spans="1:30" s="7" customFormat="1" ht="14">
      <c r="A70" s="17" t="s">
        <v>60</v>
      </c>
      <c r="B70" s="22" t="s">
        <v>19</v>
      </c>
      <c r="C70" s="24">
        <v>0</v>
      </c>
      <c r="D70" s="25">
        <v>100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100</v>
      </c>
    </row>
    <row r="71" spans="1:30" s="7" customFormat="1" ht="14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ht="28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ht="14">
      <c r="A73" s="51" t="s">
        <v>91</v>
      </c>
      <c r="B73" s="47"/>
      <c r="C73" s="48">
        <f t="shared" ref="C73:AD73" si="18">SUM(C67:C72)</f>
        <v>490645</v>
      </c>
      <c r="D73" s="49">
        <f t="shared" si="18"/>
        <v>172353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43822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706820</v>
      </c>
    </row>
    <row r="74" spans="1:30" s="7" customFormat="1" ht="28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ht="14">
      <c r="A75" s="17" t="s">
        <v>58</v>
      </c>
      <c r="B75" s="22" t="s">
        <v>16</v>
      </c>
      <c r="C75" s="24">
        <v>29167</v>
      </c>
      <c r="D75" s="25">
        <v>114361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143528</v>
      </c>
    </row>
    <row r="76" spans="1:30" s="7" customFormat="1" ht="28">
      <c r="A76" s="17" t="s">
        <v>140</v>
      </c>
      <c r="B76" s="22" t="s">
        <v>17</v>
      </c>
      <c r="C76" s="24">
        <v>6519</v>
      </c>
      <c r="D76" s="25">
        <v>40837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47356</v>
      </c>
    </row>
    <row r="77" spans="1:30" s="7" customFormat="1" ht="28">
      <c r="A77" s="17" t="s">
        <v>59</v>
      </c>
      <c r="B77" s="22" t="s">
        <v>18</v>
      </c>
      <c r="C77" s="24">
        <v>2536931</v>
      </c>
      <c r="D77" s="25">
        <v>414558</v>
      </c>
      <c r="E77" s="25">
        <v>274357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40000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3265846</v>
      </c>
    </row>
    <row r="78" spans="1:30" s="7" customFormat="1" ht="14">
      <c r="A78" s="17" t="s">
        <v>60</v>
      </c>
      <c r="B78" s="22" t="s">
        <v>19</v>
      </c>
      <c r="C78" s="24">
        <v>582800</v>
      </c>
      <c r="D78" s="25">
        <v>95480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678280</v>
      </c>
    </row>
    <row r="79" spans="1:30" s="7" customFormat="1" ht="14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ht="28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ht="28">
      <c r="A81" s="51" t="s">
        <v>81</v>
      </c>
      <c r="B81" s="47"/>
      <c r="C81" s="48">
        <f t="shared" ref="C81:AD81" si="20">SUM(C75:C80)</f>
        <v>3155417</v>
      </c>
      <c r="D81" s="49">
        <f t="shared" si="20"/>
        <v>665236</v>
      </c>
      <c r="E81" s="49">
        <f t="shared" si="20"/>
        <v>274357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40000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4135010</v>
      </c>
    </row>
    <row r="82" spans="1:30" s="7" customFormat="1" ht="2" customHeight="1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ht="28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ht="14">
      <c r="A84" s="17" t="s">
        <v>58</v>
      </c>
      <c r="B84" s="22" t="s">
        <v>16</v>
      </c>
      <c r="C84" s="24">
        <v>645156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645156</v>
      </c>
    </row>
    <row r="85" spans="1:30" s="7" customFormat="1" ht="28">
      <c r="A85" s="17" t="s">
        <v>140</v>
      </c>
      <c r="B85" s="22" t="s">
        <v>17</v>
      </c>
      <c r="C85" s="24">
        <v>232924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232924</v>
      </c>
    </row>
    <row r="86" spans="1:30" s="7" customFormat="1" ht="28">
      <c r="A86" s="17" t="s">
        <v>59</v>
      </c>
      <c r="B86" s="22" t="s">
        <v>18</v>
      </c>
      <c r="C86" s="24">
        <v>185050</v>
      </c>
      <c r="D86" s="25"/>
      <c r="E86" s="25">
        <v>49643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234693</v>
      </c>
    </row>
    <row r="87" spans="1:30" s="7" customFormat="1" ht="14">
      <c r="A87" s="17" t="s">
        <v>60</v>
      </c>
      <c r="B87" s="22" t="s">
        <v>19</v>
      </c>
      <c r="C87" s="24">
        <v>215000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215000</v>
      </c>
    </row>
    <row r="88" spans="1:30" s="7" customFormat="1" ht="14">
      <c r="A88" s="17" t="s">
        <v>61</v>
      </c>
      <c r="B88" s="22" t="s">
        <v>20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210000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210000</v>
      </c>
    </row>
    <row r="89" spans="1:30" s="7" customFormat="1" ht="28">
      <c r="A89" s="17" t="s">
        <v>62</v>
      </c>
      <c r="B89" s="22" t="s">
        <v>21</v>
      </c>
      <c r="C89" s="24">
        <v>100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100</v>
      </c>
    </row>
    <row r="90" spans="1:30" s="7" customFormat="1" ht="14">
      <c r="A90" s="51" t="s">
        <v>82</v>
      </c>
      <c r="B90" s="47"/>
      <c r="C90" s="48">
        <f t="shared" ref="C90:AD90" si="22">SUM(C84:C89)</f>
        <v>1278230</v>
      </c>
      <c r="D90" s="49">
        <f t="shared" si="22"/>
        <v>0</v>
      </c>
      <c r="E90" s="49">
        <f t="shared" si="22"/>
        <v>49643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210000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1537873</v>
      </c>
    </row>
    <row r="91" spans="1:30" s="7" customFormat="1" ht="2" customHeight="1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8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ht="14">
      <c r="A93" s="17" t="s">
        <v>58</v>
      </c>
      <c r="B93" s="22" t="s">
        <v>16</v>
      </c>
      <c r="C93" s="24">
        <v>528256</v>
      </c>
      <c r="D93" s="25">
        <v>38000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566256</v>
      </c>
    </row>
    <row r="94" spans="1:30" s="7" customFormat="1" ht="28">
      <c r="A94" s="17" t="s">
        <v>140</v>
      </c>
      <c r="B94" s="22" t="s">
        <v>17</v>
      </c>
      <c r="C94" s="24">
        <v>190760</v>
      </c>
      <c r="D94" s="25">
        <v>15343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206103</v>
      </c>
    </row>
    <row r="95" spans="1:30" s="7" customFormat="1" ht="28">
      <c r="A95" s="17" t="s">
        <v>59</v>
      </c>
      <c r="B95" s="22" t="s">
        <v>18</v>
      </c>
      <c r="C95" s="24">
        <v>568285</v>
      </c>
      <c r="D95" s="25">
        <v>78890</v>
      </c>
      <c r="E95" s="25">
        <v>276000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923175</v>
      </c>
    </row>
    <row r="96" spans="1:30" s="7" customFormat="1" ht="14">
      <c r="A96" s="17" t="s">
        <v>60</v>
      </c>
      <c r="B96" s="22" t="s">
        <v>19</v>
      </c>
      <c r="C96" s="24">
        <v>45000</v>
      </c>
      <c r="D96" s="25">
        <v>35750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80750</v>
      </c>
    </row>
    <row r="97" spans="1:30" s="7" customFormat="1" ht="14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ht="28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ht="14">
      <c r="A99" s="51" t="s">
        <v>83</v>
      </c>
      <c r="B99" s="47"/>
      <c r="C99" s="48">
        <f t="shared" ref="C99:AD99" si="24">SUM(C93:C98)</f>
        <v>1332301</v>
      </c>
      <c r="D99" s="49">
        <f t="shared" si="24"/>
        <v>167983</v>
      </c>
      <c r="E99" s="49">
        <f t="shared" si="24"/>
        <v>276000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1776284</v>
      </c>
    </row>
    <row r="100" spans="1:30" s="7" customFormat="1" ht="2" customHeight="1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ht="14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ht="14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ht="28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8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ht="14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ht="14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ht="28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ht="14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2" customHeight="1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ht="28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ht="14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0</v>
      </c>
    </row>
    <row r="112" spans="1:30" s="7" customFormat="1" ht="28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0</v>
      </c>
    </row>
    <row r="113" spans="1:30" s="7" customFormat="1" ht="28">
      <c r="A113" s="17" t="s">
        <v>59</v>
      </c>
      <c r="B113" s="22" t="s">
        <v>18</v>
      </c>
      <c r="C113" s="24">
        <v>28200</v>
      </c>
      <c r="D113" s="25">
        <v>1200</v>
      </c>
      <c r="E113" s="25">
        <v>0</v>
      </c>
      <c r="F113" s="25">
        <v>0</v>
      </c>
      <c r="G113" s="25">
        <v>1046000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1075400</v>
      </c>
    </row>
    <row r="114" spans="1:30" s="7" customFormat="1" ht="14">
      <c r="A114" s="17" t="s">
        <v>60</v>
      </c>
      <c r="B114" s="22" t="s">
        <v>19</v>
      </c>
      <c r="C114" s="24">
        <v>0</v>
      </c>
      <c r="D114" s="25">
        <v>0</v>
      </c>
      <c r="E114" s="25">
        <v>0</v>
      </c>
      <c r="F114" s="25">
        <v>0</v>
      </c>
      <c r="G114" s="25">
        <v>202310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202310</v>
      </c>
    </row>
    <row r="115" spans="1:30" s="7" customFormat="1" ht="14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20000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20000</v>
      </c>
    </row>
    <row r="116" spans="1:30" s="7" customFormat="1" ht="28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100000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100000</v>
      </c>
    </row>
    <row r="117" spans="1:30" s="7" customFormat="1" ht="14">
      <c r="A117" s="51" t="s">
        <v>84</v>
      </c>
      <c r="B117" s="47"/>
      <c r="C117" s="48">
        <f t="shared" ref="C117:AD117" si="28">SUM(C111:C116)</f>
        <v>28200</v>
      </c>
      <c r="D117" s="49">
        <f t="shared" si="28"/>
        <v>1200</v>
      </c>
      <c r="E117" s="49">
        <f t="shared" si="28"/>
        <v>0</v>
      </c>
      <c r="F117" s="49">
        <f t="shared" si="28"/>
        <v>0</v>
      </c>
      <c r="G117" s="49">
        <f t="shared" si="28"/>
        <v>1368310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1397710</v>
      </c>
    </row>
    <row r="118" spans="1:30" s="7" customFormat="1" ht="28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ht="14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ht="28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8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ht="14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ht="14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ht="28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ht="14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2" customHeight="1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ht="28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ht="14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ht="28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8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ht="14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ht="14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ht="28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ht="14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2" customHeight="1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ht="14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ht="14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ht="28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8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ht="14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ht="14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ht="28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ht="28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2" customHeight="1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ht="14">
      <c r="A145" s="51" t="s">
        <v>88</v>
      </c>
      <c r="B145" s="47"/>
      <c r="C145" s="48">
        <f t="shared" ref="C145:AD145" si="37">SUM(C134+C125+C117+C108+C99+C90+C81+C73+C64+C55+C46+C37+C143)</f>
        <v>13818180</v>
      </c>
      <c r="D145" s="49">
        <f t="shared" si="37"/>
        <v>1587598</v>
      </c>
      <c r="E145" s="49">
        <f t="shared" si="37"/>
        <v>600000</v>
      </c>
      <c r="F145" s="49">
        <f t="shared" si="37"/>
        <v>0</v>
      </c>
      <c r="G145" s="49">
        <f t="shared" si="37"/>
        <v>1368310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43822</v>
      </c>
      <c r="R145" s="49">
        <f t="shared" si="37"/>
        <v>0</v>
      </c>
      <c r="S145" s="49">
        <f t="shared" si="37"/>
        <v>250000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17667910</v>
      </c>
    </row>
    <row r="146" spans="1:30" s="7" customFormat="1" ht="2" customHeight="1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ht="14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ht="14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ht="28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8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1000000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1000000</v>
      </c>
    </row>
    <row r="151" spans="1:30" s="7" customFormat="1" ht="14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ht="14">
      <c r="A152" s="17" t="s">
        <v>61</v>
      </c>
      <c r="B152" s="22" t="s">
        <v>20</v>
      </c>
      <c r="C152" s="37">
        <v>0</v>
      </c>
      <c r="D152" s="38">
        <v>45000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70909399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70954399</v>
      </c>
    </row>
    <row r="153" spans="1:30" s="7" customFormat="1" ht="28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10000000</v>
      </c>
      <c r="R153" s="38">
        <v>0</v>
      </c>
      <c r="S153" s="38">
        <v>100000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10100000</v>
      </c>
    </row>
    <row r="154" spans="1:30" s="7" customFormat="1" ht="14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45000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81909399</v>
      </c>
      <c r="R154" s="49">
        <f t="shared" si="39"/>
        <v>0</v>
      </c>
      <c r="S154" s="49">
        <f t="shared" si="39"/>
        <v>100000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82054399</v>
      </c>
    </row>
    <row r="155" spans="1:30" s="7" customFormat="1" ht="2" customHeight="1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4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ht="14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ht="28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8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ht="14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ht="14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ht="28">
      <c r="A162" s="17" t="s">
        <v>62</v>
      </c>
      <c r="B162" s="22" t="s">
        <v>21</v>
      </c>
      <c r="C162" s="37">
        <v>398127</v>
      </c>
      <c r="D162" s="38">
        <v>1200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338205</v>
      </c>
      <c r="O162" s="38">
        <v>11064365</v>
      </c>
      <c r="P162" s="38">
        <v>0</v>
      </c>
      <c r="Q162" s="38">
        <v>0</v>
      </c>
      <c r="R162" s="38">
        <v>0</v>
      </c>
      <c r="S162" s="38">
        <v>638766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12440663</v>
      </c>
    </row>
    <row r="163" spans="1:30" s="7" customFormat="1" ht="14">
      <c r="A163" s="51" t="s">
        <v>90</v>
      </c>
      <c r="B163" s="47"/>
      <c r="C163" s="48">
        <f t="shared" ref="C163:AD163" si="41">SUM(C157:C162)</f>
        <v>398127</v>
      </c>
      <c r="D163" s="49">
        <f t="shared" si="41"/>
        <v>1200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338205</v>
      </c>
      <c r="O163" s="49">
        <f t="shared" si="41"/>
        <v>11064365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638766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12440663</v>
      </c>
    </row>
    <row r="164" spans="1:30" s="7" customFormat="1" ht="2" customHeight="1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ht="14">
      <c r="A165" s="46" t="s">
        <v>95</v>
      </c>
      <c r="B165" s="47"/>
      <c r="C165" s="48">
        <f t="shared" ref="C165:AD165" si="43">SUM(C145+C28+C163+C154)</f>
        <v>39024887</v>
      </c>
      <c r="D165" s="49">
        <f t="shared" si="43"/>
        <v>5229942</v>
      </c>
      <c r="E165" s="49">
        <f t="shared" si="43"/>
        <v>600000</v>
      </c>
      <c r="F165" s="49">
        <f t="shared" si="43"/>
        <v>476278</v>
      </c>
      <c r="G165" s="49">
        <f t="shared" si="43"/>
        <v>1368310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555000</v>
      </c>
      <c r="L165" s="49">
        <f t="shared" si="43"/>
        <v>0</v>
      </c>
      <c r="M165" s="49">
        <f t="shared" si="43"/>
        <v>0</v>
      </c>
      <c r="N165" s="49">
        <f t="shared" si="43"/>
        <v>338205</v>
      </c>
      <c r="O165" s="49">
        <f t="shared" si="43"/>
        <v>11064365</v>
      </c>
      <c r="P165" s="49">
        <f t="shared" si="43"/>
        <v>0</v>
      </c>
      <c r="Q165" s="49">
        <f t="shared" si="43"/>
        <v>81953221</v>
      </c>
      <c r="R165" s="49">
        <f t="shared" si="43"/>
        <v>0</v>
      </c>
      <c r="S165" s="49">
        <f t="shared" si="43"/>
        <v>1138766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141748974</v>
      </c>
    </row>
    <row r="166" spans="1:30" s="7" customFormat="1" ht="2" customHeight="1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ht="14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ht="14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ht="14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ht="14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ht="14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ht="14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8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ht="14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2" customHeight="1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ht="14">
      <c r="A176" s="46" t="s">
        <v>96</v>
      </c>
      <c r="B176" s="47"/>
      <c r="C176" s="48">
        <f t="shared" ref="C176:AD176" si="47">C165+C174</f>
        <v>39024887</v>
      </c>
      <c r="D176" s="49">
        <f t="shared" si="47"/>
        <v>5229942</v>
      </c>
      <c r="E176" s="49">
        <f t="shared" si="47"/>
        <v>600000</v>
      </c>
      <c r="F176" s="49">
        <f t="shared" si="47"/>
        <v>476278</v>
      </c>
      <c r="G176" s="49">
        <f t="shared" si="47"/>
        <v>1368310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555000</v>
      </c>
      <c r="L176" s="49">
        <f t="shared" si="47"/>
        <v>0</v>
      </c>
      <c r="M176" s="49">
        <f t="shared" si="47"/>
        <v>0</v>
      </c>
      <c r="N176" s="49">
        <f t="shared" si="47"/>
        <v>338205</v>
      </c>
      <c r="O176" s="49">
        <f t="shared" si="47"/>
        <v>11064365</v>
      </c>
      <c r="P176" s="49">
        <f t="shared" si="47"/>
        <v>0</v>
      </c>
      <c r="Q176" s="49">
        <f t="shared" si="47"/>
        <v>81953221</v>
      </c>
      <c r="R176" s="49">
        <f t="shared" si="47"/>
        <v>0</v>
      </c>
      <c r="S176" s="49">
        <f t="shared" si="47"/>
        <v>1138766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141748974</v>
      </c>
    </row>
    <row r="177" spans="1:30" s="7" customFormat="1" ht="2" customHeight="1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ht="28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ht="28">
      <c r="A179" s="19" t="s">
        <v>63</v>
      </c>
      <c r="B179" s="21" t="s">
        <v>41</v>
      </c>
      <c r="C179" s="24">
        <v>130073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130073</v>
      </c>
    </row>
    <row r="180" spans="1:30" s="7" customFormat="1" ht="14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209968</v>
      </c>
      <c r="H180" s="25">
        <v>0</v>
      </c>
      <c r="I180" s="25">
        <v>0</v>
      </c>
      <c r="J180" s="25">
        <v>0</v>
      </c>
      <c r="K180" s="25">
        <v>515931</v>
      </c>
      <c r="L180" s="25">
        <v>0</v>
      </c>
      <c r="M180" s="25">
        <v>0</v>
      </c>
      <c r="N180" s="25">
        <v>633236</v>
      </c>
      <c r="O180" s="25">
        <v>14600710</v>
      </c>
      <c r="P180" s="25">
        <v>0</v>
      </c>
      <c r="Q180" s="25">
        <v>87594831</v>
      </c>
      <c r="R180" s="25">
        <v>0</v>
      </c>
      <c r="S180" s="25">
        <v>1451322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105005998</v>
      </c>
    </row>
    <row r="181" spans="1:30" s="7" customFormat="1" ht="28">
      <c r="A181" s="19" t="s">
        <v>64</v>
      </c>
      <c r="B181" s="21" t="s">
        <v>43</v>
      </c>
      <c r="C181" s="37">
        <v>1016895</v>
      </c>
      <c r="D181" s="38">
        <f>36292+126965</f>
        <v>163257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1180152</v>
      </c>
    </row>
    <row r="182" spans="1:30" s="7" customFormat="1" ht="14">
      <c r="A182" s="19" t="s">
        <v>65</v>
      </c>
      <c r="B182" s="21" t="s">
        <v>44</v>
      </c>
      <c r="C182" s="37">
        <v>700000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700000</v>
      </c>
    </row>
    <row r="183" spans="1:30" s="7" customFormat="1" ht="28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ht="28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30483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30483</v>
      </c>
    </row>
    <row r="185" spans="1:30" s="7" customFormat="1" ht="28">
      <c r="A185" s="19" t="s">
        <v>68</v>
      </c>
      <c r="B185" s="21" t="s">
        <v>47</v>
      </c>
      <c r="C185" s="37">
        <v>0</v>
      </c>
      <c r="D185" s="38">
        <v>0</v>
      </c>
      <c r="E185" s="38">
        <v>171508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171508</v>
      </c>
    </row>
    <row r="186" spans="1:30" s="7" customFormat="1" ht="14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ht="14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ht="14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ht="28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ht="14">
      <c r="A190" s="19" t="s">
        <v>72</v>
      </c>
      <c r="B190" s="21" t="s">
        <v>50</v>
      </c>
      <c r="C190" s="37">
        <v>1720422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1720422</v>
      </c>
    </row>
    <row r="191" spans="1:30" s="7" customFormat="1" ht="14">
      <c r="A191" s="19" t="s">
        <v>73</v>
      </c>
      <c r="B191" s="21" t="s">
        <v>51</v>
      </c>
      <c r="C191" s="37">
        <v>537125</v>
      </c>
      <c r="D191" s="38">
        <v>2356414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2893539</v>
      </c>
    </row>
    <row r="192" spans="1:30" s="7" customFormat="1" ht="28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ht="14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ht="14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ht="14">
      <c r="A195" s="46" t="s">
        <v>97</v>
      </c>
      <c r="B195" s="47"/>
      <c r="C195" s="48">
        <f t="shared" ref="C195:AD195" si="50">SUM(C179:C194)</f>
        <v>4104515</v>
      </c>
      <c r="D195" s="49">
        <f t="shared" si="50"/>
        <v>2519671</v>
      </c>
      <c r="E195" s="49">
        <f t="shared" si="50"/>
        <v>171508</v>
      </c>
      <c r="F195" s="49">
        <f t="shared" si="50"/>
        <v>30483</v>
      </c>
      <c r="G195" s="49">
        <f t="shared" si="50"/>
        <v>209968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515931</v>
      </c>
      <c r="L195" s="49">
        <f t="shared" si="50"/>
        <v>0</v>
      </c>
      <c r="M195" s="49">
        <f t="shared" si="50"/>
        <v>0</v>
      </c>
      <c r="N195" s="49">
        <f t="shared" si="50"/>
        <v>633236</v>
      </c>
      <c r="O195" s="49">
        <f t="shared" si="50"/>
        <v>14600710</v>
      </c>
      <c r="P195" s="49">
        <f t="shared" si="50"/>
        <v>0</v>
      </c>
      <c r="Q195" s="49">
        <f t="shared" si="50"/>
        <v>87594831</v>
      </c>
      <c r="R195" s="49">
        <f t="shared" si="50"/>
        <v>0</v>
      </c>
      <c r="S195" s="49">
        <f t="shared" si="50"/>
        <v>1451322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111832175</v>
      </c>
    </row>
    <row r="196" spans="1:30" s="7" customFormat="1" ht="2" customHeight="1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70">
      <c r="A197" s="46" t="s">
        <v>98</v>
      </c>
      <c r="B197" s="47"/>
      <c r="C197" s="48">
        <f t="shared" ref="C197:AD197" si="51">C18-C176-C195</f>
        <v>0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0</v>
      </c>
    </row>
    <row r="198" spans="1:30" ht="2" customHeight="1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8">
      <c r="A199" s="14" t="s">
        <v>56</v>
      </c>
      <c r="C199" s="10" t="str">
        <f t="shared" ref="C199:AD199" si="52">IF(C3&gt;C195,"Yes","No")</f>
        <v>Yes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Yes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Yes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Yes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Michael Everest</cp:lastModifiedBy>
  <cp:lastPrinted>2017-03-28T16:11:06Z</cp:lastPrinted>
  <dcterms:created xsi:type="dcterms:W3CDTF">2013-05-02T21:12:35Z</dcterms:created>
  <dcterms:modified xsi:type="dcterms:W3CDTF">2021-08-21T23:35:41Z</dcterms:modified>
</cp:coreProperties>
</file>