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verest/Library/Mobile Documents/com~apple~CloudDocs/temp/"/>
    </mc:Choice>
  </mc:AlternateContent>
  <xr:revisionPtr revIDLastSave="0" documentId="13_ncr:1_{B6BB0C20-2A84-984C-9A15-506D623AD828}" xr6:coauthVersionLast="46" xr6:coauthVersionMax="46" xr10:uidLastSave="{00000000-0000-0000-0000-000000000000}"/>
  <bookViews>
    <workbookView xWindow="60" yWindow="460" windowWidth="24680" windowHeight="28340" xr2:uid="{00000000-000D-0000-FFFF-FFFF00000000}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5" i="1" l="1"/>
  <c r="C3" i="1"/>
  <c r="D10" i="1"/>
  <c r="AD187" i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2" i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S197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<sst xmlns="http://schemas.openxmlformats.org/spreadsheetml/2006/main" count="465" uniqueCount="143">
  <si>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</si>
  <si>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</si>
  <si>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</si>
  <si>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</si>
  <si>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</si>
  <si>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</si>
  <si>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</si>
  <si>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</si>
  <si>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</si>
  <si>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</si>
  <si>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</si>
  <si>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</si>
  <si>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</si>
  <si>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</si>
  <si>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</si>
  <si>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</si>
  <si>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</si>
  <si>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</si>
  <si>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</si>
  <si>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</si>
  <si>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</si>
  <si>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</si>
  <si>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</si>
  <si>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</si>
  <si>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</si>
  <si>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</si>
  <si>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</si>
  <si>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</si>
  <si>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</si>
  <si>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</si>
  <si>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</si>
  <si>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</si>
  <si>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</si>
  <si>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</si>
  <si>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</si>
  <si>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</si>
  <si>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</si>
  <si>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</si>
  <si>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</si>
  <si>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</si>
  <si>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</si>
  <si>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</si>
  <si>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</si>
  <si>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</si>
  <si>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</si>
  <si>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</si>
  <si>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</si>
  <si>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</si>
  <si>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</si>
  <si>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</si>
  <si>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</si>
  <si>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</si>
  <si>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</si>
  <si>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</si>
  <si>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</si>
  <si>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</si>
  <si>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</si>
  <si>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</si>
  <si>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</si>
  <si>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</si>
  <si>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</si>
  <si>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</si>
  <si>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</si>
  <si>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</si>
  <si>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</si>
  <si>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</si>
  <si>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</si>
  <si>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</si>
  <si>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</si>
  <si>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</si>
  <si>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</si>
  <si>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</si>
  <si>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</si>
  <si>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</si>
  <si>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</si>
  <si>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</si>
  <si>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</si>
  <si>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</si>
  <si>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</si>
  <si>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</si>
  <si>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</si>
  <si>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</si>
  <si>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</si>
  <si>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</si>
  <si>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</si>
  <si>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</si>
  <si>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</si>
  <si>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</si>
  <si>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</si>
  <si>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</si>
  <si>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</si>
  <si>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</si>
  <si>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</si>
  <si>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</si>
  <si>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</si>
  <si>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</si>
  <si>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</si>
  <si>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</si>
  <si>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</si>
  <si>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</si>
  <si>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</si>
  <si>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</si>
  <si>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</si>
  <si>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</si>
  <si>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</si>
  <si>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</si>
  <si>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</si>
  <si>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</si>
  <si>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</si>
  <si>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</si>
  <si>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</si>
  <si>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</si>
  <si>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</si>
  <si>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</si>
  <si>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</si>
  <si>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</si>
  <si>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</si>
  <si>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</si>
  <si>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</si>
  <si>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</si>
  <si>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</si>
  <si>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</si>
  <si>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</si>
  <si>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</si>
  <si>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</si>
  <si>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</si>
  <si>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</si>
  <si>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</si>
  <si>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</si>
  <si>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</si>
  <si>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</si>
  <si>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</si>
  <si>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</si>
  <si>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</si>
  <si>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</si>
  <si>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</si>
  <si>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</si>
  <si>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</si>
  <si>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</si>
  <si>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</si>
  <si>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</si>
  <si>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FY2020-2021 UNIFORM BUDGET SUMMARY</t>
  </si>
  <si>
    <t>Weld County School District RE-5J
District Code: 3110
Adopted OR Revised Budget
Adopted: June 26, 2020
Budgeted Pupil Count: 3,943.2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</si>
</sst>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9"/>
  <sheetViews>
    <sheetView tabSelected="1" zoomScale="125" zoomScaleNormal="125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C33" sqref="C33"/>
    </sheetView>
  </sheetViews>
  <sheetFormatPr baseColWidth="10" defaultColWidth="9.25" defaultRowHeight="13"/>
  <cols>
    <col min="1" max="1" width="47.75" style="13" customWidth="1"/>
    <col min="2" max="2" width="14" style="1" bestFit="1" customWidth="1"/>
    <col min="3" max="7" width="18.75" style="2" customWidth="1"/>
    <col min="8" max="10" width="18.75" style="2" hidden="1" customWidth="1"/>
    <col min="11" max="11" width="18.75" style="2" customWidth="1"/>
    <col min="12" max="14" width="18.75" style="2" hidden="1" customWidth="1"/>
    <col min="15" max="15" width="18.75" style="2" customWidth="1"/>
    <col min="16" max="18" width="18.75" style="2" hidden="1" customWidth="1"/>
    <col min="19" max="19" width="18.75" style="2" customWidth="1"/>
    <col min="20" max="29" width="18.75" style="2" hidden="1" customWidth="1"/>
    <col min="30" max="30" width="18.75" style="2" customWidth="1"/>
    <col min="31" max="16384" width="9.25" style="4"/>
  </cols>
  <sheetData>
    <row r="1" spans="1:30" ht="29" thickBot="1">
      <c r="A1" s="11" t="s">
        <v>141</v>
      </c>
      <c r="P1" s="3"/>
    </row>
    <row r="2" spans="1:30" s="5" customFormat="1" ht="113" thickBot="1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8">
      <c r="A3" s="15" t="s">
        <v>102</v>
      </c>
      <c r="B3" s="6"/>
      <c r="C3" s="24">
        <f>4556442-182922</f>
        <v>4373520</v>
      </c>
      <c r="D3" s="25">
        <v>2311635</v>
      </c>
      <c r="E3" s="25">
        <v>182922</v>
      </c>
      <c r="F3" s="25">
        <v>0</v>
      </c>
      <c r="G3" s="25">
        <v>274535</v>
      </c>
      <c r="H3" s="25">
        <v>0</v>
      </c>
      <c r="I3" s="25">
        <v>0</v>
      </c>
      <c r="J3" s="25">
        <v>0</v>
      </c>
      <c r="K3" s="25">
        <v>536996</v>
      </c>
      <c r="L3" s="25">
        <v>0</v>
      </c>
      <c r="M3" s="25">
        <v>0</v>
      </c>
      <c r="N3" s="25">
        <v>0</v>
      </c>
      <c r="O3" s="25">
        <v>7461526</v>
      </c>
      <c r="P3" s="25">
        <v>0</v>
      </c>
      <c r="Q3" s="25">
        <v>0</v>
      </c>
      <c r="R3" s="25">
        <v>0</v>
      </c>
      <c r="S3" s="25">
        <v>1297839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16438973</v>
      </c>
    </row>
    <row r="4" spans="1:30" s="5" customFormat="1" ht="2" customHeight="1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ht="14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ht="28">
      <c r="A6" s="17" t="s">
        <v>2</v>
      </c>
      <c r="B6" s="22" t="s">
        <v>3</v>
      </c>
      <c r="C6" s="24">
        <v>12626123</v>
      </c>
      <c r="D6" s="25">
        <v>0</v>
      </c>
      <c r="E6" s="25">
        <v>0</v>
      </c>
      <c r="F6" s="25">
        <v>0</v>
      </c>
      <c r="G6" s="25">
        <v>723345</v>
      </c>
      <c r="H6" s="25">
        <v>0</v>
      </c>
      <c r="I6" s="25">
        <v>0</v>
      </c>
      <c r="J6" s="25">
        <v>0</v>
      </c>
      <c r="K6" s="25">
        <v>650000</v>
      </c>
      <c r="L6" s="25">
        <v>0</v>
      </c>
      <c r="M6" s="25">
        <v>0</v>
      </c>
      <c r="N6" s="25">
        <v>0</v>
      </c>
      <c r="O6" s="25">
        <v>2900000</v>
      </c>
      <c r="P6" s="25">
        <v>0</v>
      </c>
      <c r="Q6" s="25">
        <v>0</v>
      </c>
      <c r="R6" s="25">
        <v>0</v>
      </c>
      <c r="S6" s="25">
        <v>40000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16939468</v>
      </c>
    </row>
    <row r="7" spans="1:30" s="7" customFormat="1" ht="28">
      <c r="A7" s="17" t="s">
        <v>4</v>
      </c>
      <c r="B7" s="22" t="s">
        <v>5</v>
      </c>
      <c r="C7" s="24">
        <v>0</v>
      </c>
      <c r="D7" s="25">
        <v>0</v>
      </c>
      <c r="E7" s="25">
        <v>0</v>
      </c>
      <c r="F7" s="25">
        <v>0</v>
      </c>
      <c r="G7" s="25"/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0</v>
      </c>
    </row>
    <row r="8" spans="1:30" s="7" customFormat="1" ht="28">
      <c r="A8" s="17" t="s">
        <v>6</v>
      </c>
      <c r="B8" s="22" t="s">
        <v>7</v>
      </c>
      <c r="C8" s="24">
        <v>19454242</v>
      </c>
      <c r="D8" s="25">
        <v>90000</v>
      </c>
      <c r="E8" s="25">
        <v>0</v>
      </c>
      <c r="F8" s="25">
        <v>0</v>
      </c>
      <c r="G8" s="25">
        <v>42980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19587222</v>
      </c>
    </row>
    <row r="9" spans="1:30" s="7" customFormat="1" ht="28">
      <c r="A9" s="17" t="s">
        <v>8</v>
      </c>
      <c r="B9" s="22" t="s">
        <v>9</v>
      </c>
      <c r="C9" s="24">
        <v>1132641</v>
      </c>
      <c r="D9" s="25">
        <v>0</v>
      </c>
      <c r="E9" s="25">
        <v>0</v>
      </c>
      <c r="F9" s="25">
        <v>0</v>
      </c>
      <c r="G9" s="25">
        <v>807675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1940316</v>
      </c>
    </row>
    <row r="10" spans="1:30" s="7" customFormat="1" ht="14">
      <c r="A10" s="46" t="s">
        <v>92</v>
      </c>
      <c r="B10" s="47"/>
      <c r="C10" s="48">
        <f t="shared" ref="C10:AD10" si="1">SUM(C6:C9)</f>
        <v>33213006</v>
      </c>
      <c r="D10" s="49">
        <f t="shared" si="1"/>
        <v>90000</v>
      </c>
      <c r="E10" s="49">
        <f t="shared" si="1"/>
        <v>0</v>
      </c>
      <c r="F10" s="49">
        <f t="shared" si="1"/>
        <v>0</v>
      </c>
      <c r="G10" s="49">
        <f t="shared" si="1"/>
        <v>1574000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650000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2900000</v>
      </c>
      <c r="P10" s="49">
        <f t="shared" si="1"/>
        <v>0</v>
      </c>
      <c r="Q10" s="49">
        <f t="shared" si="1"/>
        <v>0</v>
      </c>
      <c r="R10" s="49">
        <f t="shared" si="1"/>
        <v>0</v>
      </c>
      <c r="S10" s="49">
        <f t="shared" si="1"/>
        <v>40000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38467006</v>
      </c>
    </row>
    <row r="11" spans="1:30" s="7" customFormat="1" ht="2" customHeight="1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8">
      <c r="A12" s="46" t="s">
        <v>93</v>
      </c>
      <c r="B12" s="47"/>
      <c r="C12" s="48">
        <f t="shared" ref="C12:AD12" si="3">C3+C10</f>
        <v>37586526</v>
      </c>
      <c r="D12" s="49">
        <f t="shared" si="3"/>
        <v>2401635</v>
      </c>
      <c r="E12" s="49">
        <f t="shared" si="3"/>
        <v>182922</v>
      </c>
      <c r="F12" s="49">
        <f t="shared" si="3"/>
        <v>0</v>
      </c>
      <c r="G12" s="49">
        <f t="shared" si="3"/>
        <v>1848535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1186996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10361526</v>
      </c>
      <c r="P12" s="49">
        <f t="shared" si="3"/>
        <v>0</v>
      </c>
      <c r="Q12" s="49">
        <f t="shared" si="3"/>
        <v>0</v>
      </c>
      <c r="R12" s="49">
        <f t="shared" si="3"/>
        <v>0</v>
      </c>
      <c r="S12" s="49">
        <f t="shared" si="3"/>
        <v>1337839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54905979</v>
      </c>
    </row>
    <row r="13" spans="1:30" s="7" customFormat="1" ht="2" customHeight="1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8">
      <c r="A14" s="18" t="s">
        <v>94</v>
      </c>
      <c r="B14" s="22" t="s">
        <v>11</v>
      </c>
      <c r="C14" s="32">
        <v>-2965456</v>
      </c>
      <c r="D14" s="33">
        <v>2965456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0</v>
      </c>
    </row>
    <row r="15" spans="1:30" s="7" customFormat="1" ht="28">
      <c r="A15" s="18" t="s">
        <v>99</v>
      </c>
      <c r="B15" s="22" t="s">
        <v>12</v>
      </c>
      <c r="C15" s="24">
        <v>-1055630</v>
      </c>
      <c r="D15" s="25">
        <v>0</v>
      </c>
      <c r="E15" s="25">
        <v>400000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655630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0</v>
      </c>
    </row>
    <row r="16" spans="1:30" s="7" customFormat="1" ht="70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0</v>
      </c>
    </row>
    <row r="17" spans="1:30" s="7" customFormat="1" ht="2" customHeight="1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42">
      <c r="A18" s="46" t="s">
        <v>101</v>
      </c>
      <c r="B18" s="47"/>
      <c r="C18" s="48">
        <f t="shared" ref="C18:AD18" si="5">C12+C14+C15+C16</f>
        <v>33565440</v>
      </c>
      <c r="D18" s="49">
        <f t="shared" si="5"/>
        <v>5367091</v>
      </c>
      <c r="E18" s="49">
        <f t="shared" si="5"/>
        <v>582922</v>
      </c>
      <c r="F18" s="49">
        <f t="shared" si="5"/>
        <v>0</v>
      </c>
      <c r="G18" s="49">
        <f t="shared" si="5"/>
        <v>1848535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1186996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10361526</v>
      </c>
      <c r="P18" s="49">
        <f t="shared" si="5"/>
        <v>0</v>
      </c>
      <c r="Q18" s="49">
        <f t="shared" si="5"/>
        <v>0</v>
      </c>
      <c r="R18" s="49">
        <f t="shared" si="5"/>
        <v>0</v>
      </c>
      <c r="S18" s="49">
        <f t="shared" si="5"/>
        <v>1993469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54905979</v>
      </c>
    </row>
    <row r="19" spans="1:30" s="7" customFormat="1" ht="2" customHeight="1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ht="14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ht="14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ht="14">
      <c r="A22" s="17" t="s">
        <v>58</v>
      </c>
      <c r="B22" s="22" t="s">
        <v>16</v>
      </c>
      <c r="C22" s="24">
        <v>13625620</v>
      </c>
      <c r="D22" s="25">
        <v>1432974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15058594</v>
      </c>
    </row>
    <row r="23" spans="1:30" s="7" customFormat="1" ht="28">
      <c r="A23" s="17" t="s">
        <v>140</v>
      </c>
      <c r="B23" s="22" t="s">
        <v>17</v>
      </c>
      <c r="C23" s="24">
        <v>5085885</v>
      </c>
      <c r="D23" s="25">
        <v>662416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5748301</v>
      </c>
    </row>
    <row r="24" spans="1:30" s="7" customFormat="1" ht="28">
      <c r="A24" s="17" t="s">
        <v>59</v>
      </c>
      <c r="B24" s="22" t="s">
        <v>18</v>
      </c>
      <c r="C24" s="24">
        <v>968543</v>
      </c>
      <c r="D24" s="25">
        <v>73694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1042237</v>
      </c>
    </row>
    <row r="25" spans="1:30" s="7" customFormat="1" ht="14">
      <c r="A25" s="17" t="s">
        <v>60</v>
      </c>
      <c r="B25" s="22" t="s">
        <v>19</v>
      </c>
      <c r="C25" s="24">
        <v>776467</v>
      </c>
      <c r="D25" s="25">
        <v>167575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169550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1113592</v>
      </c>
    </row>
    <row r="26" spans="1:30" s="7" customFormat="1" ht="14">
      <c r="A26" s="17" t="s">
        <v>61</v>
      </c>
      <c r="B26" s="22" t="s">
        <v>20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0</v>
      </c>
    </row>
    <row r="27" spans="1:30" s="7" customFormat="1" ht="28">
      <c r="A27" s="17" t="s">
        <v>62</v>
      </c>
      <c r="B27" s="22" t="s">
        <v>21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650000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650000</v>
      </c>
    </row>
    <row r="28" spans="1:30" s="7" customFormat="1" ht="14">
      <c r="A28" s="51" t="s">
        <v>77</v>
      </c>
      <c r="B28" s="47"/>
      <c r="C28" s="48">
        <f t="shared" ref="C28:AD28" si="7">SUM(C22:C27)</f>
        <v>20456515</v>
      </c>
      <c r="D28" s="49">
        <f t="shared" si="7"/>
        <v>2336659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650000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169550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23612724</v>
      </c>
    </row>
    <row r="29" spans="1:30" s="7" customFormat="1" ht="14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ht="14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ht="14">
      <c r="A31" s="17" t="s">
        <v>58</v>
      </c>
      <c r="B31" s="22" t="s">
        <v>16</v>
      </c>
      <c r="C31" s="37">
        <v>752987</v>
      </c>
      <c r="D31" s="38">
        <v>55500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808487</v>
      </c>
    </row>
    <row r="32" spans="1:30" s="7" customFormat="1" ht="28">
      <c r="A32" s="17" t="s">
        <v>140</v>
      </c>
      <c r="B32" s="22" t="s">
        <v>17</v>
      </c>
      <c r="C32" s="37">
        <v>287696</v>
      </c>
      <c r="D32" s="38">
        <v>11600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299296</v>
      </c>
    </row>
    <row r="33" spans="1:30" s="7" customFormat="1" ht="28">
      <c r="A33" s="17" t="s">
        <v>59</v>
      </c>
      <c r="B33" s="22" t="s">
        <v>18</v>
      </c>
      <c r="C33" s="37">
        <v>6950</v>
      </c>
      <c r="D33" s="38"/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6950</v>
      </c>
    </row>
    <row r="34" spans="1:30" s="7" customFormat="1" ht="14">
      <c r="A34" s="17" t="s">
        <v>60</v>
      </c>
      <c r="B34" s="22" t="s">
        <v>19</v>
      </c>
      <c r="C34" s="37">
        <v>9775</v>
      </c>
      <c r="D34" s="38">
        <v>200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9975</v>
      </c>
    </row>
    <row r="35" spans="1:30" s="7" customFormat="1" ht="14">
      <c r="A35" s="17" t="s">
        <v>61</v>
      </c>
      <c r="B35" s="22" t="s">
        <v>20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0</v>
      </c>
    </row>
    <row r="36" spans="1:30" s="7" customFormat="1" ht="28">
      <c r="A36" s="17" t="s">
        <v>62</v>
      </c>
      <c r="B36" s="22" t="s">
        <v>21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0</v>
      </c>
    </row>
    <row r="37" spans="1:30" s="7" customFormat="1" ht="14">
      <c r="A37" s="51" t="s">
        <v>78</v>
      </c>
      <c r="B37" s="47"/>
      <c r="C37" s="48">
        <f t="shared" ref="C37:AD37" si="9">SUM(C31:C36)</f>
        <v>1057408</v>
      </c>
      <c r="D37" s="49">
        <f t="shared" si="9"/>
        <v>67300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1124708</v>
      </c>
    </row>
    <row r="38" spans="1:30" s="7" customFormat="1" ht="2" customHeight="1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ht="14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ht="14">
      <c r="A40" s="17" t="s">
        <v>58</v>
      </c>
      <c r="B40" s="22" t="s">
        <v>16</v>
      </c>
      <c r="C40" s="37">
        <v>605605</v>
      </c>
      <c r="D40" s="38">
        <v>15848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621453</v>
      </c>
    </row>
    <row r="41" spans="1:30" s="7" customFormat="1" ht="28">
      <c r="A41" s="17" t="s">
        <v>140</v>
      </c>
      <c r="B41" s="22" t="s">
        <v>17</v>
      </c>
      <c r="C41" s="37">
        <v>206770</v>
      </c>
      <c r="D41" s="38">
        <v>3312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210082</v>
      </c>
    </row>
    <row r="42" spans="1:30" s="7" customFormat="1" ht="28">
      <c r="A42" s="17" t="s">
        <v>59</v>
      </c>
      <c r="B42" s="22" t="s">
        <v>18</v>
      </c>
      <c r="C42" s="37">
        <v>78779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78779</v>
      </c>
    </row>
    <row r="43" spans="1:30" s="7" customFormat="1" ht="14">
      <c r="A43" s="17" t="s">
        <v>60</v>
      </c>
      <c r="B43" s="22" t="s">
        <v>19</v>
      </c>
      <c r="C43" s="37">
        <v>15750</v>
      </c>
      <c r="D43" s="38">
        <v>4000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19750</v>
      </c>
    </row>
    <row r="44" spans="1:30" s="7" customFormat="1" ht="14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ht="28">
      <c r="A45" s="17" t="s">
        <v>62</v>
      </c>
      <c r="B45" s="22" t="s">
        <v>21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0</v>
      </c>
    </row>
    <row r="46" spans="1:30" s="7" customFormat="1" ht="14">
      <c r="A46" s="51" t="s">
        <v>79</v>
      </c>
      <c r="B46" s="47"/>
      <c r="C46" s="48">
        <f t="shared" ref="C46:AD46" si="11">SUM(C40:C45)</f>
        <v>906904</v>
      </c>
      <c r="D46" s="49">
        <f t="shared" si="11"/>
        <v>23160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930064</v>
      </c>
    </row>
    <row r="47" spans="1:30" s="7" customFormat="1" ht="2" customHeight="1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4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ht="14">
      <c r="A49" s="17" t="s">
        <v>58</v>
      </c>
      <c r="B49" s="22" t="s">
        <v>16</v>
      </c>
      <c r="C49" s="24">
        <v>166200</v>
      </c>
      <c r="D49" s="25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166200</v>
      </c>
    </row>
    <row r="50" spans="1:30" s="7" customFormat="1" ht="28">
      <c r="A50" s="17" t="s">
        <v>140</v>
      </c>
      <c r="B50" s="22" t="s">
        <v>17</v>
      </c>
      <c r="C50" s="24">
        <v>47224</v>
      </c>
      <c r="D50" s="25"/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47224</v>
      </c>
    </row>
    <row r="51" spans="1:30" s="7" customFormat="1" ht="28">
      <c r="A51" s="17" t="s">
        <v>59</v>
      </c>
      <c r="B51" s="22" t="s">
        <v>18</v>
      </c>
      <c r="C51" s="24">
        <v>219400</v>
      </c>
      <c r="D51" s="25">
        <v>5000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224400</v>
      </c>
    </row>
    <row r="52" spans="1:30" s="7" customFormat="1" ht="14">
      <c r="A52" s="17" t="s">
        <v>60</v>
      </c>
      <c r="B52" s="22" t="s">
        <v>19</v>
      </c>
      <c r="C52" s="24">
        <v>62616</v>
      </c>
      <c r="D52" s="25">
        <v>600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33910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97126</v>
      </c>
    </row>
    <row r="53" spans="1:30" s="7" customFormat="1" ht="14">
      <c r="A53" s="17" t="s">
        <v>61</v>
      </c>
      <c r="B53" s="22" t="s">
        <v>20</v>
      </c>
      <c r="C53" s="24"/>
      <c r="D53" s="25"/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0</v>
      </c>
    </row>
    <row r="54" spans="1:30" s="7" customFormat="1" ht="28">
      <c r="A54" s="17" t="s">
        <v>62</v>
      </c>
      <c r="B54" s="22" t="s">
        <v>21</v>
      </c>
      <c r="C54" s="24">
        <v>385721</v>
      </c>
      <c r="D54" s="25"/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385721</v>
      </c>
    </row>
    <row r="55" spans="1:30" s="7" customFormat="1" ht="14">
      <c r="A55" s="51" t="s">
        <v>80</v>
      </c>
      <c r="B55" s="47"/>
      <c r="C55" s="48">
        <f t="shared" ref="C55:AD55" si="13">SUM(C49:C54)</f>
        <v>881161</v>
      </c>
      <c r="D55" s="49">
        <f t="shared" si="13"/>
        <v>5600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0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33910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920671</v>
      </c>
    </row>
    <row r="56" spans="1:30" s="7" customFormat="1" ht="2" customHeight="1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ht="28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ht="14">
      <c r="A58" s="17" t="s">
        <v>58</v>
      </c>
      <c r="B58" s="22" t="s">
        <v>16</v>
      </c>
      <c r="C58" s="24">
        <v>1266816</v>
      </c>
      <c r="D58" s="25">
        <v>152705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1419521</v>
      </c>
    </row>
    <row r="59" spans="1:30" s="7" customFormat="1" ht="28">
      <c r="A59" s="17" t="s">
        <v>140</v>
      </c>
      <c r="B59" s="22" t="s">
        <v>17</v>
      </c>
      <c r="C59" s="24">
        <v>502258</v>
      </c>
      <c r="D59" s="25">
        <v>64016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566274</v>
      </c>
    </row>
    <row r="60" spans="1:30" s="7" customFormat="1" ht="28">
      <c r="A60" s="17" t="s">
        <v>59</v>
      </c>
      <c r="B60" s="22" t="s">
        <v>18</v>
      </c>
      <c r="C60" s="24">
        <v>39500</v>
      </c>
      <c r="D60" s="25">
        <v>500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40000</v>
      </c>
    </row>
    <row r="61" spans="1:30" s="7" customFormat="1" ht="14">
      <c r="A61" s="17" t="s">
        <v>60</v>
      </c>
      <c r="B61" s="22" t="s">
        <v>19</v>
      </c>
      <c r="C61" s="24">
        <v>78026</v>
      </c>
      <c r="D61" s="25">
        <v>700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33910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112636</v>
      </c>
    </row>
    <row r="62" spans="1:30" s="7" customFormat="1" ht="14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ht="28">
      <c r="A63" s="17" t="s">
        <v>62</v>
      </c>
      <c r="B63" s="22" t="s">
        <v>21</v>
      </c>
      <c r="C63" s="24">
        <v>0</v>
      </c>
      <c r="D63" s="25">
        <v>3400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3400</v>
      </c>
    </row>
    <row r="64" spans="1:30" s="7" customFormat="1" ht="14">
      <c r="A64" s="51" t="s">
        <v>80</v>
      </c>
      <c r="B64" s="47"/>
      <c r="C64" s="48">
        <f t="shared" ref="C64:AD64" si="15">SUM(C58:C63)</f>
        <v>1886600</v>
      </c>
      <c r="D64" s="49">
        <f t="shared" si="15"/>
        <v>221321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33910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2141831</v>
      </c>
    </row>
    <row r="65" spans="1:30" s="7" customFormat="1" ht="2" customHeight="1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8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ht="14">
      <c r="A67" s="17" t="s">
        <v>58</v>
      </c>
      <c r="B67" s="22" t="s">
        <v>16</v>
      </c>
      <c r="C67" s="24">
        <v>316266</v>
      </c>
      <c r="D67" s="25"/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316266</v>
      </c>
    </row>
    <row r="68" spans="1:30" s="7" customFormat="1" ht="28">
      <c r="A68" s="17" t="s">
        <v>140</v>
      </c>
      <c r="B68" s="22" t="s">
        <v>17</v>
      </c>
      <c r="C68" s="24">
        <v>110133</v>
      </c>
      <c r="D68" s="25"/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110133</v>
      </c>
    </row>
    <row r="69" spans="1:30" s="7" customFormat="1" ht="28">
      <c r="A69" s="17" t="s">
        <v>59</v>
      </c>
      <c r="B69" s="22" t="s">
        <v>18</v>
      </c>
      <c r="C69" s="24">
        <v>10500</v>
      </c>
      <c r="D69" s="25">
        <v>57489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67989</v>
      </c>
    </row>
    <row r="70" spans="1:30" s="7" customFormat="1" ht="14">
      <c r="A70" s="17" t="s">
        <v>60</v>
      </c>
      <c r="B70" s="22" t="s">
        <v>19</v>
      </c>
      <c r="C70" s="24">
        <v>1800</v>
      </c>
      <c r="D70" s="25">
        <v>100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1900</v>
      </c>
    </row>
    <row r="71" spans="1:30" s="7" customFormat="1" ht="14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ht="28">
      <c r="A72" s="17" t="s">
        <v>62</v>
      </c>
      <c r="B72" s="22" t="s">
        <v>21</v>
      </c>
      <c r="C72" s="24">
        <v>2500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2500</v>
      </c>
    </row>
    <row r="73" spans="1:30" s="7" customFormat="1" ht="14">
      <c r="A73" s="51" t="s">
        <v>91</v>
      </c>
      <c r="B73" s="47"/>
      <c r="C73" s="48">
        <f t="shared" ref="C73:AD73" si="18">SUM(C67:C72)</f>
        <v>441199</v>
      </c>
      <c r="D73" s="49">
        <f t="shared" si="18"/>
        <v>57589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498788</v>
      </c>
    </row>
    <row r="74" spans="1:30" s="7" customFormat="1" ht="28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ht="14">
      <c r="A75" s="17" t="s">
        <v>58</v>
      </c>
      <c r="B75" s="22" t="s">
        <v>16</v>
      </c>
      <c r="C75" s="24">
        <v>0</v>
      </c>
      <c r="D75" s="25">
        <v>75139</v>
      </c>
      <c r="E75" s="25"/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75139</v>
      </c>
    </row>
    <row r="76" spans="1:30" s="7" customFormat="1" ht="28">
      <c r="A76" s="17" t="s">
        <v>140</v>
      </c>
      <c r="B76" s="22" t="s">
        <v>17</v>
      </c>
      <c r="C76" s="24">
        <v>0</v>
      </c>
      <c r="D76" s="25">
        <v>26404</v>
      </c>
      <c r="E76" s="25"/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26404</v>
      </c>
    </row>
    <row r="77" spans="1:30" s="7" customFormat="1" ht="28">
      <c r="A77" s="17" t="s">
        <v>59</v>
      </c>
      <c r="B77" s="22" t="s">
        <v>18</v>
      </c>
      <c r="C77" s="24">
        <v>2293229</v>
      </c>
      <c r="D77" s="25">
        <v>478557</v>
      </c>
      <c r="E77" s="25">
        <v>260000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3031786</v>
      </c>
    </row>
    <row r="78" spans="1:30" s="7" customFormat="1" ht="14">
      <c r="A78" s="17" t="s">
        <v>60</v>
      </c>
      <c r="B78" s="22" t="s">
        <v>19</v>
      </c>
      <c r="C78" s="24">
        <v>462500</v>
      </c>
      <c r="D78" s="25">
        <v>57000</v>
      </c>
      <c r="E78" s="25"/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519500</v>
      </c>
    </row>
    <row r="79" spans="1:30" s="7" customFormat="1" ht="14">
      <c r="A79" s="17" t="s">
        <v>61</v>
      </c>
      <c r="B79" s="22" t="s">
        <v>20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0</v>
      </c>
    </row>
    <row r="80" spans="1:30" s="7" customFormat="1" ht="28">
      <c r="A80" s="17" t="s">
        <v>62</v>
      </c>
      <c r="B80" s="22" t="s">
        <v>21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0</v>
      </c>
    </row>
    <row r="81" spans="1:30" s="7" customFormat="1" ht="14">
      <c r="A81" s="51" t="s">
        <v>81</v>
      </c>
      <c r="B81" s="47"/>
      <c r="C81" s="48">
        <f t="shared" ref="C81:AD81" si="20">SUM(C75:C80)</f>
        <v>2755729</v>
      </c>
      <c r="D81" s="49">
        <f t="shared" si="20"/>
        <v>637100</v>
      </c>
      <c r="E81" s="49">
        <f t="shared" si="20"/>
        <v>260000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3652829</v>
      </c>
    </row>
    <row r="82" spans="1:30" s="7" customFormat="1" ht="2" customHeight="1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ht="28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ht="14">
      <c r="A84" s="17" t="s">
        <v>58</v>
      </c>
      <c r="B84" s="22" t="s">
        <v>16</v>
      </c>
      <c r="C84" s="24">
        <v>550404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550404</v>
      </c>
    </row>
    <row r="85" spans="1:30" s="7" customFormat="1" ht="28">
      <c r="A85" s="17" t="s">
        <v>140</v>
      </c>
      <c r="B85" s="22" t="s">
        <v>17</v>
      </c>
      <c r="C85" s="24">
        <v>152673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152673</v>
      </c>
    </row>
    <row r="86" spans="1:30" s="7" customFormat="1" ht="28">
      <c r="A86" s="17" t="s">
        <v>59</v>
      </c>
      <c r="B86" s="22" t="s">
        <v>18</v>
      </c>
      <c r="C86" s="24">
        <v>206539</v>
      </c>
      <c r="D86" s="25">
        <v>0</v>
      </c>
      <c r="E86" s="25">
        <v>54000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260539</v>
      </c>
    </row>
    <row r="87" spans="1:30" s="7" customFormat="1" ht="14">
      <c r="A87" s="17" t="s">
        <v>60</v>
      </c>
      <c r="B87" s="22" t="s">
        <v>19</v>
      </c>
      <c r="C87" s="24">
        <v>206800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206800</v>
      </c>
    </row>
    <row r="88" spans="1:30" s="7" customFormat="1" ht="14">
      <c r="A88" s="17" t="s">
        <v>61</v>
      </c>
      <c r="B88" s="22" t="s">
        <v>20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0</v>
      </c>
    </row>
    <row r="89" spans="1:30" s="7" customFormat="1" ht="28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ht="14">
      <c r="A90" s="51" t="s">
        <v>82</v>
      </c>
      <c r="B90" s="47"/>
      <c r="C90" s="48">
        <f t="shared" ref="C90:AD90" si="22">SUM(C84:C89)</f>
        <v>1116416</v>
      </c>
      <c r="D90" s="49">
        <f t="shared" si="22"/>
        <v>0</v>
      </c>
      <c r="E90" s="49">
        <f t="shared" si="22"/>
        <v>54000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1170416</v>
      </c>
    </row>
    <row r="91" spans="1:30" s="7" customFormat="1" ht="2" customHeight="1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8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ht="14">
      <c r="A93" s="17" t="s">
        <v>58</v>
      </c>
      <c r="B93" s="22" t="s">
        <v>16</v>
      </c>
      <c r="C93" s="24">
        <v>389456</v>
      </c>
      <c r="D93" s="25"/>
      <c r="E93" s="25"/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389456</v>
      </c>
    </row>
    <row r="94" spans="1:30" s="7" customFormat="1" ht="28">
      <c r="A94" s="17" t="s">
        <v>140</v>
      </c>
      <c r="B94" s="22" t="s">
        <v>17</v>
      </c>
      <c r="C94" s="24">
        <v>146072</v>
      </c>
      <c r="D94" s="25"/>
      <c r="E94" s="25"/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146072</v>
      </c>
    </row>
    <row r="95" spans="1:30" s="7" customFormat="1" ht="28">
      <c r="A95" s="17" t="s">
        <v>59</v>
      </c>
      <c r="B95" s="22" t="s">
        <v>18</v>
      </c>
      <c r="C95" s="24">
        <v>499730</v>
      </c>
      <c r="D95" s="25">
        <v>50794</v>
      </c>
      <c r="E95" s="25">
        <v>220000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43448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813972</v>
      </c>
    </row>
    <row r="96" spans="1:30" s="7" customFormat="1" ht="14">
      <c r="A96" s="17" t="s">
        <v>60</v>
      </c>
      <c r="B96" s="22" t="s">
        <v>19</v>
      </c>
      <c r="C96" s="24">
        <v>47000</v>
      </c>
      <c r="D96" s="25">
        <v>500</v>
      </c>
      <c r="E96" s="25"/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47500</v>
      </c>
    </row>
    <row r="97" spans="1:30" s="7" customFormat="1" ht="14">
      <c r="A97" s="17" t="s">
        <v>61</v>
      </c>
      <c r="B97" s="22" t="s">
        <v>20</v>
      </c>
      <c r="C97" s="24"/>
      <c r="D97" s="25"/>
      <c r="E97" s="25"/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0</v>
      </c>
    </row>
    <row r="98" spans="1:30" s="7" customFormat="1" ht="28">
      <c r="A98" s="17" t="s">
        <v>62</v>
      </c>
      <c r="B98" s="22" t="s">
        <v>21</v>
      </c>
      <c r="C98" s="24">
        <v>1200</v>
      </c>
      <c r="D98" s="25"/>
      <c r="E98" s="25"/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1200</v>
      </c>
    </row>
    <row r="99" spans="1:30" s="7" customFormat="1" ht="14">
      <c r="A99" s="51" t="s">
        <v>83</v>
      </c>
      <c r="B99" s="47"/>
      <c r="C99" s="48">
        <f t="shared" ref="C99:AD99" si="24">SUM(C93:C98)</f>
        <v>1083458</v>
      </c>
      <c r="D99" s="49">
        <f t="shared" si="24"/>
        <v>51294</v>
      </c>
      <c r="E99" s="49">
        <f t="shared" si="24"/>
        <v>220000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43448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1398200</v>
      </c>
    </row>
    <row r="100" spans="1:30" s="7" customFormat="1" ht="2" customHeight="1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ht="14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ht="14">
      <c r="A102" s="17" t="s">
        <v>58</v>
      </c>
      <c r="B102" s="22" t="s">
        <v>16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0</v>
      </c>
    </row>
    <row r="103" spans="1:30" s="7" customFormat="1" ht="28">
      <c r="A103" s="17" t="s">
        <v>140</v>
      </c>
      <c r="B103" s="22" t="s">
        <v>17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0</v>
      </c>
    </row>
    <row r="104" spans="1:30" s="7" customFormat="1" ht="28">
      <c r="A104" s="17" t="s">
        <v>59</v>
      </c>
      <c r="B104" s="22" t="s">
        <v>18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0</v>
      </c>
    </row>
    <row r="105" spans="1:30" s="7" customFormat="1" ht="14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ht="14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ht="28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ht="14">
      <c r="A108" s="51" t="s">
        <v>84</v>
      </c>
      <c r="B108" s="47"/>
      <c r="C108" s="48">
        <f t="shared" ref="C108:AD108" si="26">SUM(C102:C107)</f>
        <v>0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0</v>
      </c>
    </row>
    <row r="109" spans="1:30" s="7" customFormat="1" ht="2" customHeight="1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ht="28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ht="14">
      <c r="A111" s="17" t="s">
        <v>58</v>
      </c>
      <c r="B111" s="22" t="s">
        <v>16</v>
      </c>
      <c r="C111" s="24"/>
      <c r="D111" s="25"/>
      <c r="E111" s="25"/>
      <c r="G111" s="25">
        <v>16540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16540</v>
      </c>
    </row>
    <row r="112" spans="1:30" s="7" customFormat="1" ht="28">
      <c r="A112" s="17" t="s">
        <v>140</v>
      </c>
      <c r="B112" s="22" t="s">
        <v>17</v>
      </c>
      <c r="C112" s="24"/>
      <c r="D112" s="25"/>
      <c r="E112" s="25"/>
      <c r="G112" s="25">
        <v>6600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6600</v>
      </c>
    </row>
    <row r="113" spans="1:30" s="7" customFormat="1" ht="28">
      <c r="A113" s="17" t="s">
        <v>59</v>
      </c>
      <c r="B113" s="22" t="s">
        <v>18</v>
      </c>
      <c r="C113" s="24">
        <v>53200</v>
      </c>
      <c r="D113" s="25">
        <v>1200</v>
      </c>
      <c r="E113" s="25"/>
      <c r="G113" s="25">
        <v>824420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878820</v>
      </c>
    </row>
    <row r="114" spans="1:30" s="7" customFormat="1" ht="14">
      <c r="A114" s="17" t="s">
        <v>60</v>
      </c>
      <c r="B114" s="22" t="s">
        <v>19</v>
      </c>
      <c r="C114" s="24">
        <v>0</v>
      </c>
      <c r="D114" s="25"/>
      <c r="E114" s="25"/>
      <c r="G114" s="25">
        <v>726440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726440</v>
      </c>
    </row>
    <row r="115" spans="1:30" s="7" customFormat="1" ht="14">
      <c r="A115" s="17" t="s">
        <v>61</v>
      </c>
      <c r="B115" s="22" t="s">
        <v>20</v>
      </c>
      <c r="C115" s="24"/>
      <c r="D115" s="25"/>
      <c r="E115" s="25"/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0</v>
      </c>
    </row>
    <row r="116" spans="1:30" s="7" customFormat="1" ht="28">
      <c r="A116" s="17" t="s">
        <v>62</v>
      </c>
      <c r="B116" s="22" t="s">
        <v>21</v>
      </c>
      <c r="C116" s="24">
        <v>0</v>
      </c>
      <c r="D116" s="25"/>
      <c r="E116" s="25"/>
      <c r="F116" s="25"/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0</v>
      </c>
    </row>
    <row r="117" spans="1:30" s="7" customFormat="1" ht="14">
      <c r="A117" s="51" t="s">
        <v>84</v>
      </c>
      <c r="B117" s="47"/>
      <c r="C117" s="48">
        <f t="shared" ref="C117:AD117" si="28">SUM(C111:C116)</f>
        <v>53200</v>
      </c>
      <c r="D117" s="49">
        <f t="shared" si="28"/>
        <v>1200</v>
      </c>
      <c r="E117" s="49">
        <f t="shared" si="28"/>
        <v>0</v>
      </c>
      <c r="F117" s="49">
        <f t="shared" si="28"/>
        <v>0</v>
      </c>
      <c r="G117" s="49">
        <f>SUM(G111:G116)</f>
        <v>1574000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1628400</v>
      </c>
    </row>
    <row r="118" spans="1:30" s="7" customFormat="1" ht="28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ht="14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ht="28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8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ht="14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ht="14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ht="28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ht="14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2" customHeight="1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ht="14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ht="14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ht="28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8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ht="14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ht="14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ht="28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ht="14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2" customHeight="1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ht="14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ht="14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ht="28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8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ht="14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ht="14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ht="28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ht="28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2" customHeight="1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ht="14">
      <c r="A145" s="51" t="s">
        <v>88</v>
      </c>
      <c r="B145" s="47"/>
      <c r="C145" s="48">
        <f t="shared" ref="C145:AD145" si="37">SUM(C134+C125+C117+C108+C99+C90+C81+C73+C64+C55+C46+C37+C143)</f>
        <v>10182075</v>
      </c>
      <c r="D145" s="49">
        <f t="shared" si="37"/>
        <v>1064564</v>
      </c>
      <c r="E145" s="49">
        <f t="shared" si="37"/>
        <v>534000</v>
      </c>
      <c r="F145" s="49">
        <f t="shared" si="37"/>
        <v>0</v>
      </c>
      <c r="G145" s="49">
        <f t="shared" si="37"/>
        <v>1574000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0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111268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13465907</v>
      </c>
    </row>
    <row r="146" spans="1:30" s="7" customFormat="1" ht="2" customHeight="1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ht="14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ht="14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ht="28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8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104650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104650</v>
      </c>
    </row>
    <row r="151" spans="1:30" s="7" customFormat="1" ht="14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ht="14">
      <c r="A152" s="17" t="s">
        <v>61</v>
      </c>
      <c r="B152" s="22" t="s">
        <v>20</v>
      </c>
      <c r="C152" s="37">
        <v>45000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45000</v>
      </c>
    </row>
    <row r="153" spans="1:30" s="7" customFormat="1" ht="28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ht="14">
      <c r="A154" s="51" t="s">
        <v>89</v>
      </c>
      <c r="B154" s="47"/>
      <c r="C154" s="48">
        <f t="shared" ref="C154:AD154" si="39">SUM(C148:C153)</f>
        <v>45000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0</v>
      </c>
      <c r="R154" s="49">
        <f t="shared" si="39"/>
        <v>0</v>
      </c>
      <c r="S154" s="49">
        <f t="shared" si="39"/>
        <v>104650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149650</v>
      </c>
    </row>
    <row r="155" spans="1:30" s="7" customFormat="1" ht="2" customHeight="1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4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ht="14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ht="28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8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ht="14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ht="14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ht="28">
      <c r="A162" s="17" t="s">
        <v>62</v>
      </c>
      <c r="B162" s="22" t="s">
        <v>21</v>
      </c>
      <c r="C162" s="37">
        <v>398128</v>
      </c>
      <c r="D162" s="38">
        <v>1200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1296500</v>
      </c>
      <c r="P162" s="38">
        <v>0</v>
      </c>
      <c r="Q162" s="38">
        <v>0</v>
      </c>
      <c r="R162" s="38">
        <v>0</v>
      </c>
      <c r="S162" s="38">
        <v>556532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2252360</v>
      </c>
    </row>
    <row r="163" spans="1:30" s="7" customFormat="1" ht="14">
      <c r="A163" s="51" t="s">
        <v>90</v>
      </c>
      <c r="B163" s="47"/>
      <c r="C163" s="48">
        <f t="shared" ref="C163:AD163" si="41">SUM(C157:C162)</f>
        <v>398128</v>
      </c>
      <c r="D163" s="49">
        <f t="shared" si="41"/>
        <v>1200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1296500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556532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2252360</v>
      </c>
    </row>
    <row r="164" spans="1:30" s="7" customFormat="1" ht="2" customHeight="1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ht="14">
      <c r="A165" s="46" t="s">
        <v>95</v>
      </c>
      <c r="B165" s="47"/>
      <c r="C165" s="48">
        <f t="shared" ref="C165:AD165" si="43">SUM(C145+C28+C163+C154)</f>
        <v>31081718</v>
      </c>
      <c r="D165" s="49">
        <f t="shared" si="43"/>
        <v>3402423</v>
      </c>
      <c r="E165" s="49">
        <f t="shared" si="43"/>
        <v>534000</v>
      </c>
      <c r="F165" s="49">
        <f t="shared" si="43"/>
        <v>0</v>
      </c>
      <c r="G165" s="49">
        <f t="shared" si="43"/>
        <v>1574000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650000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1296500</v>
      </c>
      <c r="P165" s="49">
        <f t="shared" si="43"/>
        <v>0</v>
      </c>
      <c r="Q165" s="49">
        <f t="shared" si="43"/>
        <v>0</v>
      </c>
      <c r="R165" s="49">
        <f t="shared" si="43"/>
        <v>0</v>
      </c>
      <c r="S165" s="49">
        <f t="shared" si="43"/>
        <v>942000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39480641</v>
      </c>
    </row>
    <row r="166" spans="1:30" s="7" customFormat="1" ht="2" customHeight="1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ht="14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ht="14">
      <c r="A168" s="19" t="s">
        <v>104</v>
      </c>
      <c r="B168" s="21" t="s">
        <v>34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0</v>
      </c>
    </row>
    <row r="169" spans="1:30" s="7" customFormat="1" ht="14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ht="14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ht="14">
      <c r="A171" s="19" t="s">
        <v>107</v>
      </c>
      <c r="B171" s="21" t="s">
        <v>34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0</v>
      </c>
    </row>
    <row r="172" spans="1:30" s="7" customFormat="1" ht="14">
      <c r="A172" s="19" t="s">
        <v>108</v>
      </c>
      <c r="B172" s="21" t="s">
        <v>34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0</v>
      </c>
    </row>
    <row r="173" spans="1:30" s="7" customFormat="1" ht="28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ht="14">
      <c r="A174" s="46" t="s">
        <v>110</v>
      </c>
      <c r="B174" s="47"/>
      <c r="C174" s="48">
        <f>SUM(C168:C173)</f>
        <v>0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0</v>
      </c>
    </row>
    <row r="175" spans="1:30" s="7" customFormat="1" ht="2" customHeight="1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ht="14">
      <c r="A176" s="46" t="s">
        <v>96</v>
      </c>
      <c r="B176" s="47"/>
      <c r="C176" s="48">
        <f t="shared" ref="C176:AD176" si="47">C165+C174</f>
        <v>31081718</v>
      </c>
      <c r="D176" s="49">
        <f t="shared" si="47"/>
        <v>3402423</v>
      </c>
      <c r="E176" s="49">
        <f t="shared" si="47"/>
        <v>534000</v>
      </c>
      <c r="F176" s="49">
        <f t="shared" si="47"/>
        <v>0</v>
      </c>
      <c r="G176" s="49">
        <f t="shared" si="47"/>
        <v>1574000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650000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1296500</v>
      </c>
      <c r="P176" s="49">
        <f t="shared" si="47"/>
        <v>0</v>
      </c>
      <c r="Q176" s="49">
        <f t="shared" si="47"/>
        <v>0</v>
      </c>
      <c r="R176" s="49">
        <f t="shared" si="47"/>
        <v>0</v>
      </c>
      <c r="S176" s="49">
        <f t="shared" si="47"/>
        <v>942000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39480641</v>
      </c>
    </row>
    <row r="177" spans="1:30" s="7" customFormat="1" ht="2" customHeight="1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ht="14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ht="14">
      <c r="A179" s="19" t="s">
        <v>63</v>
      </c>
      <c r="B179" s="21" t="s">
        <v>41</v>
      </c>
      <c r="C179" s="24">
        <v>130073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130073</v>
      </c>
    </row>
    <row r="180" spans="1:30" s="7" customFormat="1" ht="14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274535</v>
      </c>
      <c r="H180" s="25">
        <v>0</v>
      </c>
      <c r="I180" s="25">
        <v>0</v>
      </c>
      <c r="J180" s="25">
        <v>0</v>
      </c>
      <c r="K180" s="25">
        <v>536996</v>
      </c>
      <c r="L180" s="25">
        <v>0</v>
      </c>
      <c r="M180" s="25">
        <v>0</v>
      </c>
      <c r="N180" s="25">
        <v>0</v>
      </c>
      <c r="O180" s="25">
        <v>9065026</v>
      </c>
      <c r="P180" s="25">
        <v>0</v>
      </c>
      <c r="Q180" s="25">
        <v>0</v>
      </c>
      <c r="R180" s="25">
        <v>0</v>
      </c>
      <c r="S180" s="25"/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9876557</v>
      </c>
    </row>
    <row r="181" spans="1:30" s="7" customFormat="1" ht="28">
      <c r="A181" s="19" t="s">
        <v>64</v>
      </c>
      <c r="B181" s="21" t="s">
        <v>43</v>
      </c>
      <c r="C181" s="37">
        <v>1050000</v>
      </c>
      <c r="D181" s="38">
        <v>108000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1158000</v>
      </c>
    </row>
    <row r="182" spans="1:30" s="7" customFormat="1" ht="14">
      <c r="A182" s="19" t="s">
        <v>65</v>
      </c>
      <c r="B182" s="21" t="s">
        <v>44</v>
      </c>
      <c r="C182" s="37">
        <v>562595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562595</v>
      </c>
    </row>
    <row r="183" spans="1:30" s="7" customFormat="1" ht="28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ht="28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8">
      <c r="A185" s="19" t="s">
        <v>68</v>
      </c>
      <c r="B185" s="21" t="s">
        <v>47</v>
      </c>
      <c r="C185" s="37">
        <v>0</v>
      </c>
      <c r="D185" s="38">
        <v>0</v>
      </c>
      <c r="E185" s="38">
        <v>48922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1051469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1100391</v>
      </c>
    </row>
    <row r="186" spans="1:30" s="7" customFormat="1" ht="14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ht="14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ht="14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ht="28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ht="14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ht="14">
      <c r="A191" s="19" t="s">
        <v>73</v>
      </c>
      <c r="B191" s="21" t="s">
        <v>51</v>
      </c>
      <c r="C191" s="37">
        <v>741054</v>
      </c>
      <c r="D191" s="38">
        <v>1856668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2597722</v>
      </c>
    </row>
    <row r="192" spans="1:30" s="7" customFormat="1" ht="28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ht="14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ht="14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ht="14">
      <c r="A195" s="46" t="s">
        <v>97</v>
      </c>
      <c r="B195" s="47"/>
      <c r="C195" s="48">
        <f t="shared" ref="C195:AD195" si="50">SUM(C179:C194)</f>
        <v>2483722</v>
      </c>
      <c r="D195" s="49">
        <f t="shared" si="50"/>
        <v>1964668</v>
      </c>
      <c r="E195" s="49">
        <f t="shared" si="50"/>
        <v>48922</v>
      </c>
      <c r="F195" s="49">
        <f t="shared" si="50"/>
        <v>0</v>
      </c>
      <c r="G195" s="49">
        <f t="shared" si="50"/>
        <v>274535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536996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9065026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1051469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15425338</v>
      </c>
    </row>
    <row r="196" spans="1:30" s="7" customFormat="1" ht="2" customHeight="1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70">
      <c r="A197" s="46" t="s">
        <v>98</v>
      </c>
      <c r="B197" s="47"/>
      <c r="C197" s="48">
        <f t="shared" ref="C197:AD197" si="51">C18-C176-C195</f>
        <v>0</v>
      </c>
      <c r="D197" s="49">
        <f t="shared" si="51"/>
        <v>0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0</v>
      </c>
    </row>
    <row r="198" spans="1:30" ht="2" customHeight="1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8">
      <c r="A199" s="14" t="s">
        <v>56</v>
      </c>
      <c r="C199" s="10" t="str">
        <f t="shared" ref="C199:AD199" si="52">IF(C3&gt;C195,"Yes","No")</f>
        <v>Yes</v>
      </c>
      <c r="D199" s="10" t="str">
        <f t="shared" si="52"/>
        <v>Yes</v>
      </c>
      <c r="E199" s="10" t="str">
        <f t="shared" si="52"/>
        <v>Yes</v>
      </c>
      <c r="F199" s="10" t="str">
        <f t="shared" si="52"/>
        <v>No</v>
      </c>
      <c r="G199" s="10" t="str">
        <f t="shared" si="52"/>
        <v>No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No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No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Yes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Michael Everest</cp:lastModifiedBy>
  <cp:lastPrinted>2017-03-28T16:11:06Z</cp:lastPrinted>
  <dcterms:created xsi:type="dcterms:W3CDTF">2013-05-02T21:12:35Z</dcterms:created>
  <dcterms:modified xsi:type="dcterms:W3CDTF">2021-01-01T00:48:24Z</dcterms:modified>
</cp:coreProperties>
</file>