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verest/My Drive/Finance/Budget/Budget 2021-22 Supplemental/Uniform Budget Summary/"/>
    </mc:Choice>
  </mc:AlternateContent>
  <xr:revisionPtr revIDLastSave="0" documentId="13_ncr:1_{0554D1D7-A9B7-3549-876A-A890E6D20700}" xr6:coauthVersionLast="47" xr6:coauthVersionMax="47" xr10:uidLastSave="{00000000-0000-0000-0000-000000000000}"/>
  <bookViews>
    <workbookView xWindow="0" yWindow="500" windowWidth="29560" windowHeight="2830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0" i="1" l="1"/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<sst xmlns="http://schemas.openxmlformats.org/spreadsheetml/2006/main" count="465" uniqueCount="143">
  <si>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</si>
  <si>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</si>
  <si>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</si>
  <si>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</si>
  <si>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</si>
  <si>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</si>
  <si>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</si>
  <si>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</si>
  <si>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</si>
  <si>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</si>
  <si>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</si>
  <si>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</si>
  <si>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</si>
  <si>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</si>
  <si>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</si>
  <si>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</si>
  <si>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</si>
  <si>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</si>
  <si>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</si>
  <si>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</si>
  <si>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</si>
  <si>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</si>
  <si>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</si>
  <si>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</si>
  <si>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</si>
  <si>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</si>
  <si>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</si>
  <si>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</si>
  <si>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</si>
  <si>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</si>
  <si>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</si>
  <si>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</si>
  <si>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</si>
  <si>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</si>
  <si>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</si>
  <si>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</si>
  <si>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</si>
  <si>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</si>
  <si>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</si>
  <si>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</si>
  <si>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</si>
  <si>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</si>
  <si>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</si>
  <si>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</si>
  <si>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</si>
  <si>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</si>
  <si>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</si>
  <si>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</si>
  <si>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</si>
  <si>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</si>
  <si>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</si>
  <si>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</si>
  <si>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</si>
  <si>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</si>
  <si>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</si>
  <si>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</si>
  <si>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</si>
  <si>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</si>
  <si>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</si>
  <si>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</si>
  <si>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</si>
  <si>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</si>
  <si>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</si>
  <si>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</si>
  <si>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</si>
  <si>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</si>
  <si>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</si>
  <si>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</si>
  <si>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</si>
  <si>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</si>
  <si>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</si>
  <si>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</si>
  <si>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</si>
  <si>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</si>
  <si>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</si>
  <si>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</si>
  <si>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</si>
  <si>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</si>
  <si>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</si>
  <si>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</si>
  <si>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</si>
  <si>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</si>
  <si>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</si>
  <si>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</si>
  <si>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</si>
  <si>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</si>
  <si>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</si>
  <si>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</si>
  <si>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</si>
  <si>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</si>
  <si>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</si>
  <si>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</si>
  <si>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</si>
  <si>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</si>
  <si>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</si>
  <si>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</si>
  <si>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</si>
  <si>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</si>
  <si>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</si>
  <si>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</si>
  <si>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</si>
  <si>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</si>
  <si>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</si>
  <si>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</si>
  <si>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</si>
  <si>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</si>
  <si>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</si>
  <si>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</si>
  <si>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</si>
  <si>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</si>
  <si>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</si>
  <si>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</si>
  <si>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</si>
  <si>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</si>
  <si>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</si>
  <si>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</si>
  <si>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</si>
  <si>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</si>
  <si>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</si>
  <si>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</si>
  <si>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</si>
  <si>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</si>
  <si>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</si>
  <si>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</si>
  <si>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</si>
  <si>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</si>
  <si>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</si>
  <si>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</si>
  <si>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</si>
  <si>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</si>
  <si>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</si>
  <si>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</si>
  <si>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</si>
  <si>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</si>
  <si>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</si>
  <si>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</si>
  <si>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</si>
  <si>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</si>
  <si>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</si>
  <si>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</si>
  <si>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</si>
  <si>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FY2021-2022 UNIFORM BUDGET SUMMARY</t>
  </si>
  <si>
    <t>Weld County School District RE-5J
District Code: 3110
Revised Budget
Adopted: Jan 19, 2022
Budgeted Pupil Count: 3,767.0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</si>
</sst>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6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2" xfId="0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right" wrapText="1"/>
    </xf>
    <xf numFmtId="37" fontId="3" fillId="3" borderId="2" xfId="0" applyFont="1" applyFill="1" applyBorder="1" applyAlignment="1">
      <alignment vertical="top" wrapText="1"/>
    </xf>
    <xf numFmtId="37" fontId="1" fillId="0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="130" zoomScaleNormal="130" workbookViewId="0">
      <pane xSplit="2" ySplit="2" topLeftCell="C172" activePane="bottomRight" state="frozen"/>
      <selection activeCell="G13" sqref="G13"/>
      <selection pane="topRight" activeCell="G13" sqref="G13"/>
      <selection pane="bottomLeft" activeCell="G13" sqref="G13"/>
      <selection pane="bottomRight" activeCell="E188" sqref="E188"/>
    </sheetView>
  </sheetViews>
  <sheetFormatPr baseColWidth="10" defaultColWidth="9.25" defaultRowHeight="13"/>
  <cols>
    <col min="1" max="1" width="47.75" style="13" customWidth="1"/>
    <col min="2" max="2" width="14" style="1" bestFit="1" customWidth="1"/>
    <col min="3" max="7" width="18.75" style="2" customWidth="1"/>
    <col min="8" max="10" width="18.75" style="2" hidden="1" customWidth="1"/>
    <col min="11" max="11" width="18.75" style="2" customWidth="1"/>
    <col min="12" max="13" width="18.75" style="2" hidden="1" customWidth="1"/>
    <col min="14" max="15" width="18.75" style="2" customWidth="1"/>
    <col min="16" max="16" width="18.75" style="2" hidden="1" customWidth="1"/>
    <col min="17" max="17" width="18.75" style="2" customWidth="1"/>
    <col min="18" max="18" width="18.75" style="2" hidden="1" customWidth="1"/>
    <col min="19" max="19" width="18.75" style="2" customWidth="1"/>
    <col min="20" max="29" width="18.75" style="2" hidden="1" customWidth="1"/>
    <col min="30" max="30" width="18.75" style="2" customWidth="1"/>
    <col min="31" max="16384" width="9.25" style="4"/>
  </cols>
  <sheetData>
    <row r="1" spans="1:30" ht="29" thickBot="1">
      <c r="A1" s="11" t="s">
        <v>141</v>
      </c>
      <c r="P1" s="3"/>
    </row>
    <row r="2" spans="1:30" s="5" customFormat="1" ht="113" thickBot="1">
      <c r="A2" s="55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8">
      <c r="A3" s="15" t="s">
        <v>102</v>
      </c>
      <c r="B3" s="6"/>
      <c r="C3" s="24">
        <v>6504268</v>
      </c>
      <c r="D3" s="25">
        <v>2211931</v>
      </c>
      <c r="E3" s="25">
        <v>197831</v>
      </c>
      <c r="F3" s="25">
        <v>44133</v>
      </c>
      <c r="G3" s="25">
        <v>509704</v>
      </c>
      <c r="H3" s="25">
        <v>0</v>
      </c>
      <c r="I3" s="25">
        <v>0</v>
      </c>
      <c r="J3" s="25">
        <v>0</v>
      </c>
      <c r="K3" s="25">
        <v>541956</v>
      </c>
      <c r="L3" s="25">
        <v>0</v>
      </c>
      <c r="M3" s="25">
        <v>0</v>
      </c>
      <c r="N3" s="25">
        <v>648272</v>
      </c>
      <c r="O3" s="25">
        <v>14457954</v>
      </c>
      <c r="P3" s="25">
        <v>0</v>
      </c>
      <c r="Q3" s="25">
        <v>175493843</v>
      </c>
      <c r="R3" s="25">
        <v>0</v>
      </c>
      <c r="S3" s="25">
        <v>1415556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202025448</v>
      </c>
    </row>
    <row r="4" spans="1:30" s="5" customFormat="1" ht="2" customHeight="1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ht="14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ht="28">
      <c r="A6" s="17" t="s">
        <v>2</v>
      </c>
      <c r="B6" s="22" t="s">
        <v>3</v>
      </c>
      <c r="C6" s="24">
        <v>15124513</v>
      </c>
      <c r="D6" s="25">
        <v>53650</v>
      </c>
      <c r="E6" s="25">
        <v>0</v>
      </c>
      <c r="F6" s="25">
        <v>0</v>
      </c>
      <c r="G6" s="25">
        <v>77000</v>
      </c>
      <c r="H6" s="25">
        <v>0</v>
      </c>
      <c r="I6" s="25">
        <v>0</v>
      </c>
      <c r="J6" s="25">
        <v>0</v>
      </c>
      <c r="K6" s="25">
        <v>640000</v>
      </c>
      <c r="L6" s="25">
        <v>0</v>
      </c>
      <c r="M6" s="25">
        <v>0</v>
      </c>
      <c r="N6" s="25">
        <v>338205</v>
      </c>
      <c r="O6" s="25">
        <v>10565366</v>
      </c>
      <c r="P6" s="25">
        <v>0</v>
      </c>
      <c r="Q6" s="25">
        <v>1033000</v>
      </c>
      <c r="R6" s="25">
        <v>0</v>
      </c>
      <c r="S6" s="25">
        <v>150000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27981734</v>
      </c>
    </row>
    <row r="7" spans="1:30" s="7" customFormat="1" ht="28">
      <c r="A7" s="17" t="s">
        <v>4</v>
      </c>
      <c r="B7" s="22" t="s">
        <v>5</v>
      </c>
      <c r="C7" s="24">
        <v>14533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14533</v>
      </c>
    </row>
    <row r="8" spans="1:30" s="7" customFormat="1" ht="28">
      <c r="A8" s="17" t="s">
        <v>6</v>
      </c>
      <c r="B8" s="22" t="s">
        <v>7</v>
      </c>
      <c r="C8" s="24">
        <v>25385012</v>
      </c>
      <c r="D8" s="25">
        <v>262645.5</v>
      </c>
      <c r="E8" s="25">
        <v>0</v>
      </c>
      <c r="F8" s="25">
        <v>0</v>
      </c>
      <c r="G8" s="25">
        <v>16360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8756959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34420976.5</v>
      </c>
    </row>
    <row r="9" spans="1:30" s="7" customFormat="1" ht="28">
      <c r="A9" s="17" t="s">
        <v>8</v>
      </c>
      <c r="B9" s="22" t="s">
        <v>9</v>
      </c>
      <c r="C9" s="24">
        <v>4911158</v>
      </c>
      <c r="D9" s="25">
        <v>515265</v>
      </c>
      <c r="E9" s="25">
        <v>0</v>
      </c>
      <c r="F9" s="25">
        <v>0</v>
      </c>
      <c r="G9" s="25">
        <v>2090807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7517230</v>
      </c>
    </row>
    <row r="10" spans="1:30" s="7" customFormat="1" ht="14">
      <c r="A10" s="46" t="s">
        <v>92</v>
      </c>
      <c r="B10" s="47"/>
      <c r="C10" s="48">
        <f t="shared" ref="C10:AD10" si="1">SUM(C6:C9)</f>
        <v>45435216</v>
      </c>
      <c r="D10" s="49">
        <f t="shared" si="1"/>
        <v>831560.5</v>
      </c>
      <c r="E10" s="49">
        <f t="shared" si="1"/>
        <v>0</v>
      </c>
      <c r="F10" s="49">
        <f t="shared" si="1"/>
        <v>0</v>
      </c>
      <c r="G10" s="49">
        <f t="shared" si="1"/>
        <v>2184167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640000</v>
      </c>
      <c r="L10" s="49">
        <f t="shared" si="1"/>
        <v>0</v>
      </c>
      <c r="M10" s="49">
        <f t="shared" si="1"/>
        <v>0</v>
      </c>
      <c r="N10" s="49">
        <f t="shared" si="1"/>
        <v>338205</v>
      </c>
      <c r="O10" s="49">
        <f t="shared" si="1"/>
        <v>10565366</v>
      </c>
      <c r="P10" s="49">
        <f t="shared" si="1"/>
        <v>0</v>
      </c>
      <c r="Q10" s="49">
        <f t="shared" si="1"/>
        <v>9789959</v>
      </c>
      <c r="R10" s="49">
        <f t="shared" si="1"/>
        <v>0</v>
      </c>
      <c r="S10" s="49">
        <f t="shared" si="1"/>
        <v>150000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69934473.5</v>
      </c>
    </row>
    <row r="11" spans="1:30" s="7" customFormat="1" ht="2" customHeight="1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8">
      <c r="A12" s="46" t="s">
        <v>93</v>
      </c>
      <c r="B12" s="47"/>
      <c r="C12" s="48">
        <f t="shared" ref="C12:AD12" si="3">C3+C10</f>
        <v>51939484</v>
      </c>
      <c r="D12" s="49">
        <f t="shared" si="3"/>
        <v>3043491.5</v>
      </c>
      <c r="E12" s="49">
        <f t="shared" si="3"/>
        <v>197831</v>
      </c>
      <c r="F12" s="49">
        <f t="shared" si="3"/>
        <v>44133</v>
      </c>
      <c r="G12" s="49">
        <f t="shared" si="3"/>
        <v>2693871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1181956</v>
      </c>
      <c r="L12" s="49">
        <f t="shared" si="3"/>
        <v>0</v>
      </c>
      <c r="M12" s="49">
        <f t="shared" si="3"/>
        <v>0</v>
      </c>
      <c r="N12" s="49">
        <f t="shared" si="3"/>
        <v>986477</v>
      </c>
      <c r="O12" s="49">
        <f t="shared" si="3"/>
        <v>25023320</v>
      </c>
      <c r="P12" s="49">
        <f t="shared" si="3"/>
        <v>0</v>
      </c>
      <c r="Q12" s="49">
        <f t="shared" si="3"/>
        <v>185283802</v>
      </c>
      <c r="R12" s="49">
        <f t="shared" si="3"/>
        <v>0</v>
      </c>
      <c r="S12" s="49">
        <f t="shared" si="3"/>
        <v>1565556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271959921.5</v>
      </c>
    </row>
    <row r="13" spans="1:30" s="7" customFormat="1" ht="2" customHeight="1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8">
      <c r="A14" s="18" t="s">
        <v>94</v>
      </c>
      <c r="B14" s="22" t="s">
        <v>11</v>
      </c>
      <c r="C14" s="32">
        <v>-5179902</v>
      </c>
      <c r="D14" s="33">
        <v>5179902</v>
      </c>
      <c r="E14" s="33">
        <v>0</v>
      </c>
      <c r="F14" s="33"/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ht="28">
      <c r="A15" s="18" t="s">
        <v>99</v>
      </c>
      <c r="B15" s="22" t="s">
        <v>12</v>
      </c>
      <c r="C15" s="24">
        <v>-1811261</v>
      </c>
      <c r="D15" s="25">
        <v>-1400000</v>
      </c>
      <c r="E15" s="25">
        <v>600000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1400000</v>
      </c>
      <c r="R15" s="25">
        <v>0</v>
      </c>
      <c r="S15" s="25">
        <v>1211261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70">
      <c r="A16" s="18" t="s">
        <v>13</v>
      </c>
      <c r="B16" s="22" t="s">
        <v>14</v>
      </c>
      <c r="C16" s="24">
        <v>-477703</v>
      </c>
      <c r="D16" s="25">
        <v>0</v>
      </c>
      <c r="E16" s="25">
        <v>0</v>
      </c>
      <c r="F16" s="25">
        <v>477703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2" customHeight="1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42">
      <c r="A18" s="46" t="s">
        <v>101</v>
      </c>
      <c r="B18" s="47"/>
      <c r="C18" s="48">
        <f t="shared" ref="C18:AD18" si="5">C12+C14+C15+C16</f>
        <v>44470618</v>
      </c>
      <c r="D18" s="49">
        <f t="shared" si="5"/>
        <v>6823393.5</v>
      </c>
      <c r="E18" s="49">
        <f t="shared" si="5"/>
        <v>797831</v>
      </c>
      <c r="F18" s="49">
        <f t="shared" si="5"/>
        <v>521836</v>
      </c>
      <c r="G18" s="49">
        <f t="shared" si="5"/>
        <v>2693871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1181956</v>
      </c>
      <c r="L18" s="49">
        <f t="shared" si="5"/>
        <v>0</v>
      </c>
      <c r="M18" s="49">
        <f t="shared" si="5"/>
        <v>0</v>
      </c>
      <c r="N18" s="49">
        <f t="shared" si="5"/>
        <v>986477</v>
      </c>
      <c r="O18" s="49">
        <f t="shared" si="5"/>
        <v>25023320</v>
      </c>
      <c r="P18" s="49">
        <f t="shared" si="5"/>
        <v>0</v>
      </c>
      <c r="Q18" s="49">
        <f t="shared" si="5"/>
        <v>186683802</v>
      </c>
      <c r="R18" s="49">
        <f t="shared" si="5"/>
        <v>0</v>
      </c>
      <c r="S18" s="49">
        <f t="shared" si="5"/>
        <v>2776817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271959921.5</v>
      </c>
    </row>
    <row r="19" spans="1:30" s="7" customFormat="1" ht="2" customHeight="1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ht="14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ht="14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ht="14">
      <c r="A22" s="17" t="s">
        <v>58</v>
      </c>
      <c r="B22" s="22" t="s">
        <v>16</v>
      </c>
      <c r="C22" s="24">
        <v>14444885</v>
      </c>
      <c r="D22" s="25">
        <v>1872840.5999999996</v>
      </c>
      <c r="E22" s="25">
        <v>0</v>
      </c>
      <c r="F22" s="25">
        <v>161592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16479317.6</v>
      </c>
    </row>
    <row r="23" spans="1:30" s="7" customFormat="1" ht="28">
      <c r="A23" s="17" t="s">
        <v>140</v>
      </c>
      <c r="B23" s="22" t="s">
        <v>17</v>
      </c>
      <c r="C23" s="24">
        <v>6038526</v>
      </c>
      <c r="D23" s="25">
        <v>757151.53848039999</v>
      </c>
      <c r="E23" s="25">
        <v>0</v>
      </c>
      <c r="F23" s="25">
        <v>121340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6917017.5384804001</v>
      </c>
    </row>
    <row r="24" spans="1:30" s="7" customFormat="1" ht="28">
      <c r="A24" s="17" t="s">
        <v>59</v>
      </c>
      <c r="B24" s="22" t="s">
        <v>18</v>
      </c>
      <c r="C24" s="24">
        <v>2510583</v>
      </c>
      <c r="D24" s="25">
        <v>223674</v>
      </c>
      <c r="E24" s="25">
        <v>0</v>
      </c>
      <c r="F24" s="25">
        <v>129675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2863932</v>
      </c>
    </row>
    <row r="25" spans="1:30" s="7" customFormat="1" ht="14">
      <c r="A25" s="17" t="s">
        <v>60</v>
      </c>
      <c r="B25" s="22" t="s">
        <v>19</v>
      </c>
      <c r="C25" s="24">
        <v>2232115</v>
      </c>
      <c r="D25" s="25">
        <v>320766.76</v>
      </c>
      <c r="E25" s="25">
        <v>0</v>
      </c>
      <c r="F25" s="25">
        <v>27000</v>
      </c>
      <c r="G25" s="25">
        <v>0</v>
      </c>
      <c r="H25" s="25">
        <v>0</v>
      </c>
      <c r="I25" s="25">
        <v>0</v>
      </c>
      <c r="J25" s="25">
        <v>0</v>
      </c>
      <c r="K25" s="25">
        <v>40000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128400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2748281.76</v>
      </c>
    </row>
    <row r="26" spans="1:30" s="7" customFormat="1" ht="14">
      <c r="A26" s="17" t="s">
        <v>61</v>
      </c>
      <c r="B26" s="22" t="s">
        <v>20</v>
      </c>
      <c r="C26" s="24">
        <v>24898</v>
      </c>
      <c r="D26" s="25">
        <v>248078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272976</v>
      </c>
    </row>
    <row r="27" spans="1:30" s="7" customFormat="1" ht="28">
      <c r="A27" s="17" t="s">
        <v>62</v>
      </c>
      <c r="B27" s="22" t="s">
        <v>21</v>
      </c>
      <c r="C27" s="24">
        <v>11360</v>
      </c>
      <c r="D27" s="25">
        <v>0</v>
      </c>
      <c r="E27" s="25">
        <v>0</v>
      </c>
      <c r="F27" s="25">
        <v>51000</v>
      </c>
      <c r="G27" s="25">
        <v>0</v>
      </c>
      <c r="H27" s="25">
        <v>0</v>
      </c>
      <c r="I27" s="25">
        <v>0</v>
      </c>
      <c r="J27" s="25">
        <v>0</v>
      </c>
      <c r="K27" s="25">
        <v>600000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662360</v>
      </c>
    </row>
    <row r="28" spans="1:30" s="7" customFormat="1" ht="14">
      <c r="A28" s="51" t="s">
        <v>77</v>
      </c>
      <c r="B28" s="47"/>
      <c r="C28" s="48">
        <f t="shared" ref="C28:AD28" si="7">SUM(C22:C27)</f>
        <v>25262367</v>
      </c>
      <c r="D28" s="49">
        <f t="shared" si="7"/>
        <v>3422510.8984803995</v>
      </c>
      <c r="E28" s="49">
        <f t="shared" si="7"/>
        <v>0</v>
      </c>
      <c r="F28" s="49">
        <f t="shared" si="7"/>
        <v>490607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640000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128400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29943884.8984804</v>
      </c>
    </row>
    <row r="29" spans="1:30" s="7" customFormat="1" ht="14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ht="14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ht="14">
      <c r="A31" s="17" t="s">
        <v>58</v>
      </c>
      <c r="B31" s="22" t="s">
        <v>16</v>
      </c>
      <c r="C31" s="37">
        <v>1480851</v>
      </c>
      <c r="D31" s="38">
        <v>31960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1512811</v>
      </c>
    </row>
    <row r="32" spans="1:30" s="7" customFormat="1" ht="28">
      <c r="A32" s="17" t="s">
        <v>140</v>
      </c>
      <c r="B32" s="22" t="s">
        <v>17</v>
      </c>
      <c r="C32" s="37">
        <v>570723</v>
      </c>
      <c r="D32" s="38">
        <v>7143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577866</v>
      </c>
    </row>
    <row r="33" spans="1:30" s="7" customFormat="1" ht="28">
      <c r="A33" s="17" t="s">
        <v>59</v>
      </c>
      <c r="B33" s="22" t="s">
        <v>18</v>
      </c>
      <c r="C33" s="37">
        <v>4418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4418</v>
      </c>
    </row>
    <row r="34" spans="1:30" s="7" customFormat="1" ht="14">
      <c r="A34" s="17" t="s">
        <v>60</v>
      </c>
      <c r="B34" s="22" t="s">
        <v>19</v>
      </c>
      <c r="C34" s="37">
        <v>9250</v>
      </c>
      <c r="D34" s="38">
        <v>200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9450</v>
      </c>
    </row>
    <row r="35" spans="1:30" s="7" customFormat="1" ht="14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ht="28">
      <c r="A36" s="17" t="s">
        <v>62</v>
      </c>
      <c r="B36" s="22" t="s">
        <v>21</v>
      </c>
      <c r="C36" s="37">
        <v>600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600</v>
      </c>
    </row>
    <row r="37" spans="1:30" s="7" customFormat="1" ht="14">
      <c r="A37" s="51" t="s">
        <v>78</v>
      </c>
      <c r="B37" s="47"/>
      <c r="C37" s="48">
        <f t="shared" ref="C37:AD37" si="9">SUM(C31:C36)</f>
        <v>2065842</v>
      </c>
      <c r="D37" s="49">
        <f t="shared" si="9"/>
        <v>39303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2105145</v>
      </c>
    </row>
    <row r="38" spans="1:30" s="7" customFormat="1" ht="2" customHeight="1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ht="14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ht="14">
      <c r="A40" s="17" t="s">
        <v>58</v>
      </c>
      <c r="B40" s="22" t="s">
        <v>16</v>
      </c>
      <c r="C40" s="37">
        <v>1387895</v>
      </c>
      <c r="D40" s="38">
        <v>18041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1405936</v>
      </c>
    </row>
    <row r="41" spans="1:30" s="7" customFormat="1" ht="28">
      <c r="A41" s="17" t="s">
        <v>140</v>
      </c>
      <c r="B41" s="22" t="s">
        <v>17</v>
      </c>
      <c r="C41" s="37">
        <v>493294</v>
      </c>
      <c r="D41" s="38">
        <v>4032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497326</v>
      </c>
    </row>
    <row r="42" spans="1:30" s="7" customFormat="1" ht="28">
      <c r="A42" s="17" t="s">
        <v>59</v>
      </c>
      <c r="B42" s="22" t="s">
        <v>18</v>
      </c>
      <c r="C42" s="37">
        <v>334036</v>
      </c>
      <c r="D42" s="38">
        <v>35226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369262</v>
      </c>
    </row>
    <row r="43" spans="1:30" s="7" customFormat="1" ht="14">
      <c r="A43" s="17" t="s">
        <v>60</v>
      </c>
      <c r="B43" s="22" t="s">
        <v>19</v>
      </c>
      <c r="C43" s="37">
        <v>56622</v>
      </c>
      <c r="D43" s="38">
        <v>12750</v>
      </c>
      <c r="E43" s="38">
        <v>0</v>
      </c>
      <c r="F43" s="38">
        <v>500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69872</v>
      </c>
    </row>
    <row r="44" spans="1:30" s="7" customFormat="1" ht="14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40571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40571</v>
      </c>
    </row>
    <row r="45" spans="1:30" s="7" customFormat="1" ht="28">
      <c r="A45" s="17" t="s">
        <v>62</v>
      </c>
      <c r="B45" s="22" t="s">
        <v>21</v>
      </c>
      <c r="C45" s="37">
        <v>4859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4859</v>
      </c>
    </row>
    <row r="46" spans="1:30" s="7" customFormat="1" ht="14">
      <c r="A46" s="51" t="s">
        <v>79</v>
      </c>
      <c r="B46" s="47"/>
      <c r="C46" s="48">
        <f t="shared" ref="C46:AD46" si="11">SUM(C40:C45)</f>
        <v>2276706</v>
      </c>
      <c r="D46" s="49">
        <f t="shared" si="11"/>
        <v>70049</v>
      </c>
      <c r="E46" s="49">
        <f t="shared" si="11"/>
        <v>0</v>
      </c>
      <c r="F46" s="49">
        <f t="shared" si="11"/>
        <v>500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40571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2387826</v>
      </c>
    </row>
    <row r="47" spans="1:30" s="7" customFormat="1" ht="2" customHeight="1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4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ht="14">
      <c r="A49" s="17" t="s">
        <v>58</v>
      </c>
      <c r="B49" s="22" t="s">
        <v>16</v>
      </c>
      <c r="C49" s="24">
        <v>249120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249120</v>
      </c>
    </row>
    <row r="50" spans="1:30" s="7" customFormat="1" ht="28">
      <c r="A50" s="17" t="s">
        <v>140</v>
      </c>
      <c r="B50" s="22" t="s">
        <v>17</v>
      </c>
      <c r="C50" s="24">
        <v>27313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27313</v>
      </c>
    </row>
    <row r="51" spans="1:30" s="7" customFormat="1" ht="28">
      <c r="A51" s="17" t="s">
        <v>59</v>
      </c>
      <c r="B51" s="22" t="s">
        <v>18</v>
      </c>
      <c r="C51" s="24">
        <v>343850</v>
      </c>
      <c r="D51" s="25">
        <v>9680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10000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363530</v>
      </c>
    </row>
    <row r="52" spans="1:30" s="7" customFormat="1" ht="14">
      <c r="A52" s="17" t="s">
        <v>60</v>
      </c>
      <c r="B52" s="22" t="s">
        <v>19</v>
      </c>
      <c r="C52" s="24">
        <v>43395</v>
      </c>
      <c r="D52" s="25">
        <v>1700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45095</v>
      </c>
    </row>
    <row r="53" spans="1:30" s="7" customFormat="1" ht="14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ht="28">
      <c r="A54" s="17" t="s">
        <v>62</v>
      </c>
      <c r="B54" s="22" t="s">
        <v>21</v>
      </c>
      <c r="C54" s="24">
        <v>510000</v>
      </c>
      <c r="D54" s="25">
        <v>1200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511200</v>
      </c>
    </row>
    <row r="55" spans="1:30" s="7" customFormat="1" ht="14">
      <c r="A55" s="51" t="s">
        <v>80</v>
      </c>
      <c r="B55" s="47"/>
      <c r="C55" s="48">
        <f t="shared" ref="C55:AD55" si="13">SUM(C49:C54)</f>
        <v>1173678</v>
      </c>
      <c r="D55" s="49">
        <f t="shared" si="13"/>
        <v>12580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10000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1196258</v>
      </c>
    </row>
    <row r="56" spans="1:30" s="7" customFormat="1" ht="2" customHeight="1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ht="28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ht="14">
      <c r="A58" s="17" t="s">
        <v>58</v>
      </c>
      <c r="B58" s="22" t="s">
        <v>16</v>
      </c>
      <c r="C58" s="24">
        <v>1484515</v>
      </c>
      <c r="D58" s="25">
        <v>401963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1886478</v>
      </c>
    </row>
    <row r="59" spans="1:30" s="7" customFormat="1" ht="28">
      <c r="A59" s="17" t="s">
        <v>140</v>
      </c>
      <c r="B59" s="22" t="s">
        <v>17</v>
      </c>
      <c r="C59" s="24">
        <v>525260</v>
      </c>
      <c r="D59" s="25">
        <v>134724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659984</v>
      </c>
    </row>
    <row r="60" spans="1:30" s="7" customFormat="1" ht="28">
      <c r="A60" s="17" t="s">
        <v>59</v>
      </c>
      <c r="B60" s="22" t="s">
        <v>18</v>
      </c>
      <c r="C60" s="24">
        <v>36781</v>
      </c>
      <c r="D60" s="25">
        <v>24000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60781</v>
      </c>
    </row>
    <row r="61" spans="1:30" s="7" customFormat="1" ht="14">
      <c r="A61" s="17" t="s">
        <v>60</v>
      </c>
      <c r="B61" s="22" t="s">
        <v>19</v>
      </c>
      <c r="C61" s="24">
        <v>94703</v>
      </c>
      <c r="D61" s="25">
        <v>8750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103453</v>
      </c>
    </row>
    <row r="62" spans="1:30" s="7" customFormat="1" ht="14">
      <c r="A62" s="17" t="s">
        <v>61</v>
      </c>
      <c r="B62" s="22" t="s">
        <v>20</v>
      </c>
      <c r="C62" s="24">
        <v>0</v>
      </c>
      <c r="D62" s="25">
        <v>500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500</v>
      </c>
    </row>
    <row r="63" spans="1:30" s="7" customFormat="1" ht="28">
      <c r="A63" s="17" t="s">
        <v>62</v>
      </c>
      <c r="B63" s="22" t="s">
        <v>21</v>
      </c>
      <c r="C63" s="24">
        <v>6300</v>
      </c>
      <c r="D63" s="25">
        <v>29000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35300</v>
      </c>
    </row>
    <row r="64" spans="1:30" s="7" customFormat="1" ht="14">
      <c r="A64" s="51" t="s">
        <v>80</v>
      </c>
      <c r="B64" s="47"/>
      <c r="C64" s="48">
        <f t="shared" ref="C64:AD64" si="15">SUM(C58:C63)</f>
        <v>2147559</v>
      </c>
      <c r="D64" s="49">
        <f t="shared" si="15"/>
        <v>598937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2746496</v>
      </c>
    </row>
    <row r="65" spans="1:30" s="7" customFormat="1" ht="2" customHeight="1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8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ht="14">
      <c r="A67" s="17" t="s">
        <v>58</v>
      </c>
      <c r="B67" s="22" t="s">
        <v>16</v>
      </c>
      <c r="C67" s="24">
        <v>375697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31404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407101</v>
      </c>
    </row>
    <row r="68" spans="1:30" s="7" customFormat="1" ht="28">
      <c r="A68" s="17" t="s">
        <v>140</v>
      </c>
      <c r="B68" s="22" t="s">
        <v>17</v>
      </c>
      <c r="C68" s="24">
        <v>138153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12418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150571</v>
      </c>
    </row>
    <row r="69" spans="1:30" s="7" customFormat="1" ht="28">
      <c r="A69" s="17" t="s">
        <v>59</v>
      </c>
      <c r="B69" s="22" t="s">
        <v>18</v>
      </c>
      <c r="C69" s="24">
        <v>12500</v>
      </c>
      <c r="D69" s="25">
        <v>117110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129610</v>
      </c>
    </row>
    <row r="70" spans="1:30" s="7" customFormat="1" ht="14">
      <c r="A70" s="17" t="s">
        <v>60</v>
      </c>
      <c r="B70" s="22" t="s">
        <v>19</v>
      </c>
      <c r="C70" s="24">
        <v>3000</v>
      </c>
      <c r="D70" s="25">
        <v>100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3100</v>
      </c>
    </row>
    <row r="71" spans="1:30" s="7" customFormat="1" ht="14">
      <c r="A71" s="17" t="s">
        <v>61</v>
      </c>
      <c r="B71" s="22" t="s">
        <v>20</v>
      </c>
      <c r="C71" s="24">
        <v>1000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1000</v>
      </c>
    </row>
    <row r="72" spans="1:30" s="7" customFormat="1" ht="28">
      <c r="A72" s="17" t="s">
        <v>62</v>
      </c>
      <c r="B72" s="22" t="s">
        <v>21</v>
      </c>
      <c r="C72" s="24">
        <v>12000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12000</v>
      </c>
    </row>
    <row r="73" spans="1:30" s="7" customFormat="1" ht="14">
      <c r="A73" s="51" t="s">
        <v>91</v>
      </c>
      <c r="B73" s="47"/>
      <c r="C73" s="48">
        <f t="shared" ref="C73:AD73" si="18">SUM(C67:C72)</f>
        <v>542350</v>
      </c>
      <c r="D73" s="49">
        <f t="shared" si="18"/>
        <v>117210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43822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703382</v>
      </c>
    </row>
    <row r="74" spans="1:30" s="7" customFormat="1" ht="28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ht="14">
      <c r="A75" s="17" t="s">
        <v>58</v>
      </c>
      <c r="B75" s="22" t="s">
        <v>16</v>
      </c>
      <c r="C75" s="24">
        <v>0</v>
      </c>
      <c r="D75" s="25">
        <v>129360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47500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176860</v>
      </c>
    </row>
    <row r="76" spans="1:30" s="7" customFormat="1" ht="28">
      <c r="A76" s="17" t="s">
        <v>140</v>
      </c>
      <c r="B76" s="22" t="s">
        <v>17</v>
      </c>
      <c r="C76" s="24">
        <v>0</v>
      </c>
      <c r="D76" s="25">
        <v>45028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16016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61044</v>
      </c>
    </row>
    <row r="77" spans="1:30" s="7" customFormat="1" ht="28">
      <c r="A77" s="17" t="s">
        <v>59</v>
      </c>
      <c r="B77" s="22" t="s">
        <v>18</v>
      </c>
      <c r="C77" s="24">
        <v>2481931</v>
      </c>
      <c r="D77" s="25">
        <v>778672</v>
      </c>
      <c r="E77" s="25">
        <v>274357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26400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3561360</v>
      </c>
    </row>
    <row r="78" spans="1:30" s="7" customFormat="1" ht="14">
      <c r="A78" s="17" t="s">
        <v>60</v>
      </c>
      <c r="B78" s="22" t="s">
        <v>19</v>
      </c>
      <c r="C78" s="24">
        <v>570800</v>
      </c>
      <c r="D78" s="25">
        <v>64930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635730</v>
      </c>
    </row>
    <row r="79" spans="1:30" s="7" customFormat="1" ht="14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5200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5200</v>
      </c>
    </row>
    <row r="80" spans="1:30" s="7" customFormat="1" ht="28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ht="14">
      <c r="A81" s="51" t="s">
        <v>81</v>
      </c>
      <c r="B81" s="47"/>
      <c r="C81" s="48">
        <f t="shared" ref="C81:AD81" si="20">SUM(C75:C80)</f>
        <v>3052731</v>
      </c>
      <c r="D81" s="49">
        <f t="shared" si="20"/>
        <v>1017990</v>
      </c>
      <c r="E81" s="49">
        <f t="shared" si="20"/>
        <v>274357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63516</v>
      </c>
      <c r="R81" s="49">
        <f t="shared" si="20"/>
        <v>0</v>
      </c>
      <c r="S81" s="49">
        <f t="shared" si="20"/>
        <v>31600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4440194</v>
      </c>
    </row>
    <row r="82" spans="1:30" s="7" customFormat="1" ht="2" customHeight="1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ht="28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ht="14">
      <c r="A84" s="17" t="s">
        <v>58</v>
      </c>
      <c r="B84" s="22" t="s">
        <v>16</v>
      </c>
      <c r="C84" s="24">
        <v>675303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675303</v>
      </c>
    </row>
    <row r="85" spans="1:30" s="7" customFormat="1" ht="28">
      <c r="A85" s="17" t="s">
        <v>140</v>
      </c>
      <c r="B85" s="22" t="s">
        <v>17</v>
      </c>
      <c r="C85" s="24">
        <v>255871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255871</v>
      </c>
    </row>
    <row r="86" spans="1:30" s="7" customFormat="1" ht="28">
      <c r="A86" s="17" t="s">
        <v>59</v>
      </c>
      <c r="B86" s="22" t="s">
        <v>18</v>
      </c>
      <c r="C86" s="24">
        <v>192368</v>
      </c>
      <c r="D86" s="25">
        <v>0</v>
      </c>
      <c r="E86" s="25">
        <v>49643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242011</v>
      </c>
    </row>
    <row r="87" spans="1:30" s="7" customFormat="1" ht="14">
      <c r="A87" s="17" t="s">
        <v>60</v>
      </c>
      <c r="B87" s="22" t="s">
        <v>19</v>
      </c>
      <c r="C87" s="24">
        <v>170000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170000</v>
      </c>
    </row>
    <row r="88" spans="1:30" s="7" customFormat="1" ht="14">
      <c r="A88" s="17" t="s">
        <v>61</v>
      </c>
      <c r="B88" s="22" t="s">
        <v>20</v>
      </c>
      <c r="C88" s="24">
        <v>73281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383924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457205</v>
      </c>
    </row>
    <row r="89" spans="1:30" s="7" customFormat="1" ht="28">
      <c r="A89" s="17" t="s">
        <v>62</v>
      </c>
      <c r="B89" s="22" t="s">
        <v>21</v>
      </c>
      <c r="C89" s="24">
        <v>100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100</v>
      </c>
    </row>
    <row r="90" spans="1:30" s="7" customFormat="1" ht="14">
      <c r="A90" s="51" t="s">
        <v>82</v>
      </c>
      <c r="B90" s="47"/>
      <c r="C90" s="48">
        <f t="shared" ref="C90:AD90" si="22">SUM(C84:C89)</f>
        <v>1366923</v>
      </c>
      <c r="D90" s="49">
        <f t="shared" si="22"/>
        <v>0</v>
      </c>
      <c r="E90" s="49">
        <f t="shared" si="22"/>
        <v>49643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383924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1800490</v>
      </c>
    </row>
    <row r="91" spans="1:30" s="7" customFormat="1" ht="2" customHeight="1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8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ht="14">
      <c r="A93" s="17" t="s">
        <v>58</v>
      </c>
      <c r="B93" s="22" t="s">
        <v>16</v>
      </c>
      <c r="C93" s="24">
        <v>637439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637439</v>
      </c>
    </row>
    <row r="94" spans="1:30" s="7" customFormat="1" ht="28">
      <c r="A94" s="17" t="s">
        <v>140</v>
      </c>
      <c r="B94" s="22" t="s">
        <v>17</v>
      </c>
      <c r="C94" s="24">
        <v>225350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225350</v>
      </c>
    </row>
    <row r="95" spans="1:30" s="7" customFormat="1" ht="28">
      <c r="A95" s="17" t="s">
        <v>59</v>
      </c>
      <c r="B95" s="22" t="s">
        <v>18</v>
      </c>
      <c r="C95" s="24">
        <v>590683</v>
      </c>
      <c r="D95" s="25">
        <v>137692</v>
      </c>
      <c r="E95" s="25">
        <v>276000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1004375</v>
      </c>
    </row>
    <row r="96" spans="1:30" s="7" customFormat="1" ht="14">
      <c r="A96" s="17" t="s">
        <v>60</v>
      </c>
      <c r="B96" s="22" t="s">
        <v>19</v>
      </c>
      <c r="C96" s="24">
        <v>76500</v>
      </c>
      <c r="D96" s="25">
        <v>50000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126500</v>
      </c>
    </row>
    <row r="97" spans="1:30" s="7" customFormat="1" ht="14">
      <c r="A97" s="17" t="s">
        <v>61</v>
      </c>
      <c r="B97" s="22" t="s">
        <v>20</v>
      </c>
      <c r="C97" s="24">
        <v>30000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30000</v>
      </c>
    </row>
    <row r="98" spans="1:30" s="7" customFormat="1" ht="28">
      <c r="A98" s="17" t="s">
        <v>62</v>
      </c>
      <c r="B98" s="22" t="s">
        <v>21</v>
      </c>
      <c r="C98" s="24">
        <v>1100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1100</v>
      </c>
    </row>
    <row r="99" spans="1:30" s="7" customFormat="1" ht="14">
      <c r="A99" s="51" t="s">
        <v>83</v>
      </c>
      <c r="B99" s="47"/>
      <c r="C99" s="48">
        <f t="shared" ref="C99:AD99" si="24">SUM(C93:C98)</f>
        <v>1561072</v>
      </c>
      <c r="D99" s="49">
        <f t="shared" si="24"/>
        <v>187692</v>
      </c>
      <c r="E99" s="49">
        <f t="shared" si="24"/>
        <v>276000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2024764</v>
      </c>
    </row>
    <row r="100" spans="1:30" s="7" customFormat="1" ht="2" customHeight="1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ht="14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ht="14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ht="28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8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ht="14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ht="14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ht="28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ht="14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2" customHeight="1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ht="28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ht="14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0</v>
      </c>
    </row>
    <row r="112" spans="1:30" s="7" customFormat="1" ht="28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0</v>
      </c>
    </row>
    <row r="113" spans="1:30" s="7" customFormat="1" ht="28">
      <c r="A113" s="17" t="s">
        <v>59</v>
      </c>
      <c r="B113" s="22" t="s">
        <v>18</v>
      </c>
      <c r="C113" s="24">
        <v>28200</v>
      </c>
      <c r="D113" s="25">
        <v>1200</v>
      </c>
      <c r="E113" s="25">
        <v>0</v>
      </c>
      <c r="F113" s="25">
        <v>0</v>
      </c>
      <c r="G113" s="25">
        <v>1784786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1814186</v>
      </c>
    </row>
    <row r="114" spans="1:30" s="7" customFormat="1" ht="14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201836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201836</v>
      </c>
    </row>
    <row r="115" spans="1:30" s="7" customFormat="1" ht="14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30000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30000</v>
      </c>
    </row>
    <row r="116" spans="1:30" s="7" customFormat="1" ht="28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204000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204000</v>
      </c>
    </row>
    <row r="117" spans="1:30" s="7" customFormat="1" ht="14">
      <c r="A117" s="51" t="s">
        <v>84</v>
      </c>
      <c r="B117" s="47"/>
      <c r="C117" s="48">
        <f t="shared" ref="C117:AD117" si="28">SUM(C111:C116)</f>
        <v>28200</v>
      </c>
      <c r="D117" s="49">
        <f t="shared" si="28"/>
        <v>1200</v>
      </c>
      <c r="E117" s="49">
        <f t="shared" si="28"/>
        <v>0</v>
      </c>
      <c r="F117" s="49">
        <f t="shared" si="28"/>
        <v>0</v>
      </c>
      <c r="G117" s="49">
        <f t="shared" si="28"/>
        <v>2220622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2250022</v>
      </c>
    </row>
    <row r="118" spans="1:30" s="7" customFormat="1" ht="28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ht="14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ht="28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8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ht="14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ht="14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ht="28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ht="14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2" customHeight="1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ht="14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ht="14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ht="28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8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ht="14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ht="14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ht="28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ht="14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2" customHeight="1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ht="14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ht="14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ht="28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8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ht="14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ht="14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ht="28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ht="28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2" customHeight="1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ht="14">
      <c r="A145" s="51" t="s">
        <v>88</v>
      </c>
      <c r="B145" s="47"/>
      <c r="C145" s="48">
        <f t="shared" ref="C145:AD145" si="37">SUM(C134+C125+C117+C108+C99+C90+C81+C73+C64+C55+C46+C37+C143)</f>
        <v>14215061</v>
      </c>
      <c r="D145" s="49">
        <f t="shared" si="37"/>
        <v>2044961</v>
      </c>
      <c r="E145" s="49">
        <f t="shared" si="37"/>
        <v>600000</v>
      </c>
      <c r="F145" s="49">
        <f t="shared" si="37"/>
        <v>500</v>
      </c>
      <c r="G145" s="49">
        <f t="shared" si="37"/>
        <v>2220622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107338</v>
      </c>
      <c r="R145" s="49">
        <f t="shared" si="37"/>
        <v>0</v>
      </c>
      <c r="S145" s="49">
        <f t="shared" si="37"/>
        <v>466095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19654577</v>
      </c>
    </row>
    <row r="146" spans="1:30" s="7" customFormat="1" ht="2" customHeight="1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ht="14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ht="14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40563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40563</v>
      </c>
    </row>
    <row r="149" spans="1:30" s="7" customFormat="1" ht="28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14102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14102</v>
      </c>
    </row>
    <row r="150" spans="1:30" s="7" customFormat="1" ht="28">
      <c r="A150" s="17" t="s">
        <v>59</v>
      </c>
      <c r="B150" s="22" t="s">
        <v>18</v>
      </c>
      <c r="C150" s="37">
        <v>100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1000000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1000100</v>
      </c>
    </row>
    <row r="151" spans="1:30" s="7" customFormat="1" ht="14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ht="14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72209399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72209399</v>
      </c>
    </row>
    <row r="153" spans="1:30" s="7" customFormat="1" ht="28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5000000</v>
      </c>
      <c r="R153" s="38">
        <v>0</v>
      </c>
      <c r="S153" s="38">
        <v>200000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5200000</v>
      </c>
    </row>
    <row r="154" spans="1:30" s="7" customFormat="1" ht="14">
      <c r="A154" s="51" t="s">
        <v>89</v>
      </c>
      <c r="B154" s="47"/>
      <c r="C154" s="48">
        <f t="shared" ref="C154:AD154" si="39">SUM(C148:C153)</f>
        <v>100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78264064</v>
      </c>
      <c r="R154" s="49">
        <f t="shared" si="39"/>
        <v>0</v>
      </c>
      <c r="S154" s="49">
        <f t="shared" si="39"/>
        <v>200000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78464164</v>
      </c>
    </row>
    <row r="155" spans="1:30" s="7" customFormat="1" ht="2" customHeight="1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4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ht="14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ht="28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8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ht="14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ht="14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ht="28">
      <c r="A162" s="17" t="s">
        <v>62</v>
      </c>
      <c r="B162" s="22" t="s">
        <v>21</v>
      </c>
      <c r="C162" s="37">
        <v>398128</v>
      </c>
      <c r="D162" s="38">
        <v>44050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338205</v>
      </c>
      <c r="O162" s="38">
        <v>11064467</v>
      </c>
      <c r="P162" s="38">
        <v>0</v>
      </c>
      <c r="Q162" s="38">
        <v>0</v>
      </c>
      <c r="R162" s="38">
        <v>0</v>
      </c>
      <c r="S162" s="38">
        <v>638766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12483616</v>
      </c>
    </row>
    <row r="163" spans="1:30" s="7" customFormat="1" ht="14">
      <c r="A163" s="51" t="s">
        <v>90</v>
      </c>
      <c r="B163" s="47"/>
      <c r="C163" s="48">
        <f t="shared" ref="C163:AD163" si="41">SUM(C157:C162)</f>
        <v>398128</v>
      </c>
      <c r="D163" s="49">
        <f t="shared" si="41"/>
        <v>44050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338205</v>
      </c>
      <c r="O163" s="49">
        <f t="shared" si="41"/>
        <v>11064467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638766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12483616</v>
      </c>
    </row>
    <row r="164" spans="1:30" s="7" customFormat="1" ht="2" customHeight="1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ht="14">
      <c r="A165" s="46" t="s">
        <v>95</v>
      </c>
      <c r="B165" s="47"/>
      <c r="C165" s="48">
        <f t="shared" ref="C165:AD165" si="43">SUM(C145+C28+C163+C154)</f>
        <v>39875656</v>
      </c>
      <c r="D165" s="49">
        <f t="shared" si="43"/>
        <v>5511521.8984803995</v>
      </c>
      <c r="E165" s="49">
        <f t="shared" si="43"/>
        <v>600000</v>
      </c>
      <c r="F165" s="49">
        <f t="shared" si="43"/>
        <v>491107</v>
      </c>
      <c r="G165" s="49">
        <f t="shared" si="43"/>
        <v>2220622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640000</v>
      </c>
      <c r="L165" s="49">
        <f t="shared" si="43"/>
        <v>0</v>
      </c>
      <c r="M165" s="49">
        <f t="shared" si="43"/>
        <v>0</v>
      </c>
      <c r="N165" s="49">
        <f t="shared" si="43"/>
        <v>338205</v>
      </c>
      <c r="O165" s="49">
        <f t="shared" si="43"/>
        <v>11064467</v>
      </c>
      <c r="P165" s="49">
        <f t="shared" si="43"/>
        <v>0</v>
      </c>
      <c r="Q165" s="49">
        <f t="shared" si="43"/>
        <v>78371402</v>
      </c>
      <c r="R165" s="49">
        <f t="shared" si="43"/>
        <v>0</v>
      </c>
      <c r="S165" s="49">
        <f t="shared" si="43"/>
        <v>1433261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140546241.89848042</v>
      </c>
    </row>
    <row r="166" spans="1:30" s="7" customFormat="1" ht="2" customHeight="1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ht="14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ht="14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ht="14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ht="14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ht="14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ht="14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8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ht="14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2" customHeight="1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ht="14">
      <c r="A176" s="46" t="s">
        <v>96</v>
      </c>
      <c r="B176" s="47"/>
      <c r="C176" s="48">
        <f t="shared" ref="C176:AD176" si="47">C165+C174</f>
        <v>39875656</v>
      </c>
      <c r="D176" s="49">
        <f t="shared" si="47"/>
        <v>5511521.8984803995</v>
      </c>
      <c r="E176" s="49">
        <f t="shared" si="47"/>
        <v>600000</v>
      </c>
      <c r="F176" s="49">
        <f t="shared" si="47"/>
        <v>491107</v>
      </c>
      <c r="G176" s="49">
        <f t="shared" si="47"/>
        <v>2220622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640000</v>
      </c>
      <c r="L176" s="49">
        <f t="shared" si="47"/>
        <v>0</v>
      </c>
      <c r="M176" s="49">
        <f t="shared" si="47"/>
        <v>0</v>
      </c>
      <c r="N176" s="49">
        <f t="shared" si="47"/>
        <v>338205</v>
      </c>
      <c r="O176" s="49">
        <f t="shared" si="47"/>
        <v>11064467</v>
      </c>
      <c r="P176" s="49">
        <f t="shared" si="47"/>
        <v>0</v>
      </c>
      <c r="Q176" s="49">
        <f t="shared" si="47"/>
        <v>78371402</v>
      </c>
      <c r="R176" s="49">
        <f t="shared" si="47"/>
        <v>0</v>
      </c>
      <c r="S176" s="49">
        <f t="shared" si="47"/>
        <v>1433261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140546241.89848042</v>
      </c>
    </row>
    <row r="177" spans="1:30" s="7" customFormat="1" ht="2" customHeight="1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ht="14">
      <c r="A178" s="52" t="s">
        <v>40</v>
      </c>
      <c r="B178" s="53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ht="14">
      <c r="A179" s="54" t="s">
        <v>63</v>
      </c>
      <c r="B179" s="53" t="s">
        <v>41</v>
      </c>
      <c r="C179" s="24">
        <v>130073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130073</v>
      </c>
    </row>
    <row r="180" spans="1:30" s="7" customFormat="1" ht="14">
      <c r="A180" s="54" t="s">
        <v>139</v>
      </c>
      <c r="B180" s="53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f>470409+2840</f>
        <v>473249</v>
      </c>
      <c r="H180" s="25">
        <v>0</v>
      </c>
      <c r="I180" s="25">
        <v>0</v>
      </c>
      <c r="J180" s="25">
        <v>0</v>
      </c>
      <c r="K180" s="25">
        <v>541956</v>
      </c>
      <c r="L180" s="25">
        <v>0</v>
      </c>
      <c r="M180" s="25">
        <v>0</v>
      </c>
      <c r="N180" s="25">
        <v>0</v>
      </c>
      <c r="O180" s="25">
        <v>13958853</v>
      </c>
      <c r="P180" s="25">
        <v>0</v>
      </c>
      <c r="Q180" s="25">
        <v>108312400</v>
      </c>
      <c r="R180" s="25">
        <v>0</v>
      </c>
      <c r="S180" s="25">
        <v>1343556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124630014</v>
      </c>
    </row>
    <row r="181" spans="1:30" s="7" customFormat="1" ht="28">
      <c r="A181" s="54" t="s">
        <v>64</v>
      </c>
      <c r="B181" s="53" t="s">
        <v>43</v>
      </c>
      <c r="C181" s="37">
        <v>1016895</v>
      </c>
      <c r="D181" s="38">
        <v>134233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648272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1799400</v>
      </c>
    </row>
    <row r="182" spans="1:30" s="7" customFormat="1" ht="14">
      <c r="A182" s="54" t="s">
        <v>65</v>
      </c>
      <c r="B182" s="53" t="s">
        <v>44</v>
      </c>
      <c r="C182" s="37">
        <v>700000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700000</v>
      </c>
    </row>
    <row r="183" spans="1:30" s="7" customFormat="1" ht="28">
      <c r="A183" s="54" t="s">
        <v>66</v>
      </c>
      <c r="B183" s="53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ht="28">
      <c r="A184" s="54" t="s">
        <v>67</v>
      </c>
      <c r="B184" s="53" t="s">
        <v>46</v>
      </c>
      <c r="C184" s="37">
        <v>0</v>
      </c>
      <c r="D184" s="38">
        <v>0</v>
      </c>
      <c r="E184" s="38">
        <v>0</v>
      </c>
      <c r="F184" s="38">
        <v>30729</v>
      </c>
      <c r="G184" s="38"/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30729</v>
      </c>
    </row>
    <row r="185" spans="1:30" s="7" customFormat="1" ht="28">
      <c r="A185" s="54" t="s">
        <v>68</v>
      </c>
      <c r="B185" s="53" t="s">
        <v>47</v>
      </c>
      <c r="C185" s="37">
        <v>0</v>
      </c>
      <c r="D185" s="38">
        <v>0</v>
      </c>
      <c r="E185" s="38">
        <v>197831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197831</v>
      </c>
    </row>
    <row r="186" spans="1:30" s="7" customFormat="1" ht="14">
      <c r="A186" s="54" t="s">
        <v>69</v>
      </c>
      <c r="B186" s="53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ht="14">
      <c r="A187" s="54" t="s">
        <v>113</v>
      </c>
      <c r="B187" s="53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ht="14">
      <c r="A188" s="54" t="s">
        <v>70</v>
      </c>
      <c r="B188" s="53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ht="28">
      <c r="A189" s="54" t="s">
        <v>71</v>
      </c>
      <c r="B189" s="53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ht="14">
      <c r="A190" s="54" t="s">
        <v>72</v>
      </c>
      <c r="B190" s="53" t="s">
        <v>50</v>
      </c>
      <c r="C190" s="37">
        <v>1720422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1720422</v>
      </c>
    </row>
    <row r="191" spans="1:30" s="7" customFormat="1" ht="14">
      <c r="A191" s="54" t="s">
        <v>73</v>
      </c>
      <c r="B191" s="53" t="s">
        <v>51</v>
      </c>
      <c r="C191" s="37">
        <v>1027572</v>
      </c>
      <c r="D191" s="38">
        <v>1177639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2205211</v>
      </c>
    </row>
    <row r="192" spans="1:30" s="7" customFormat="1" ht="28">
      <c r="A192" s="54" t="s">
        <v>74</v>
      </c>
      <c r="B192" s="53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ht="14">
      <c r="A193" s="54" t="s">
        <v>75</v>
      </c>
      <c r="B193" s="53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ht="14">
      <c r="A194" s="54" t="s">
        <v>76</v>
      </c>
      <c r="B194" s="53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ht="14">
      <c r="A195" s="46" t="s">
        <v>97</v>
      </c>
      <c r="B195" s="47"/>
      <c r="C195" s="48">
        <f t="shared" ref="C195:AD195" si="50">SUM(C179:C194)</f>
        <v>4594962</v>
      </c>
      <c r="D195" s="49">
        <f t="shared" si="50"/>
        <v>1311872</v>
      </c>
      <c r="E195" s="49">
        <f t="shared" si="50"/>
        <v>197831</v>
      </c>
      <c r="F195" s="49">
        <f t="shared" si="50"/>
        <v>30729</v>
      </c>
      <c r="G195" s="49">
        <f t="shared" si="50"/>
        <v>473249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541956</v>
      </c>
      <c r="L195" s="49">
        <f t="shared" si="50"/>
        <v>0</v>
      </c>
      <c r="M195" s="49">
        <f t="shared" si="50"/>
        <v>0</v>
      </c>
      <c r="N195" s="49">
        <f t="shared" si="50"/>
        <v>648272</v>
      </c>
      <c r="O195" s="49">
        <f t="shared" si="50"/>
        <v>13958853</v>
      </c>
      <c r="P195" s="49">
        <f t="shared" si="50"/>
        <v>0</v>
      </c>
      <c r="Q195" s="49">
        <f t="shared" si="50"/>
        <v>108312400</v>
      </c>
      <c r="R195" s="49">
        <f t="shared" si="50"/>
        <v>0</v>
      </c>
      <c r="S195" s="49">
        <f t="shared" si="50"/>
        <v>1343556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131413680</v>
      </c>
    </row>
    <row r="196" spans="1:30" s="7" customFormat="1" ht="2" customHeight="1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70">
      <c r="A197" s="46" t="s">
        <v>98</v>
      </c>
      <c r="B197" s="47"/>
      <c r="C197" s="48">
        <f t="shared" ref="C197:AD197" si="51">C18-C176-C195</f>
        <v>0</v>
      </c>
      <c r="D197" s="49">
        <f t="shared" si="51"/>
        <v>-0.39848039951175451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-0.39848041534423828</v>
      </c>
    </row>
    <row r="198" spans="1:30" ht="2" customHeight="1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8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Yes</v>
      </c>
      <c r="E199" s="10" t="str">
        <f t="shared" si="52"/>
        <v>No</v>
      </c>
      <c r="F199" s="10" t="str">
        <f t="shared" si="52"/>
        <v>Yes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Yes</v>
      </c>
      <c r="P199" s="10" t="str">
        <f t="shared" si="52"/>
        <v>No</v>
      </c>
      <c r="Q199" s="10" t="str">
        <f t="shared" si="52"/>
        <v>Yes</v>
      </c>
      <c r="R199" s="10" t="str">
        <f t="shared" si="52"/>
        <v>No</v>
      </c>
      <c r="S199" s="10" t="str">
        <f t="shared" si="52"/>
        <v>Yes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  <ignoredErrors>
    <ignoredError sqref="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Michael Everest</cp:lastModifiedBy>
  <cp:lastPrinted>2017-03-28T16:11:06Z</cp:lastPrinted>
  <dcterms:created xsi:type="dcterms:W3CDTF">2013-05-02T21:12:35Z</dcterms:created>
  <dcterms:modified xsi:type="dcterms:W3CDTF">2022-07-04T00:23:42Z</dcterms:modified>
</cp:coreProperties>
</file>